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DAB8B61A-8E0F-45BB-9196-42CBD2F3520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Input'!$A$1:$H$49</definedName>
    <definedName name="_xlnm.Print_Area" localSheetId="2">'Financial Input'!$A$1:$P$126</definedName>
    <definedName name="_xlnm.Print_Area" localSheetId="0">Summary!$A$1:$AQ$37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3" i="4" l="1"/>
  <c r="AQ32" i="4"/>
  <c r="AP33" i="4"/>
  <c r="AP32" i="4"/>
  <c r="AP35" i="4" s="1"/>
  <c r="AQ34" i="4"/>
  <c r="AP34" i="4"/>
  <c r="C100" i="4"/>
  <c r="B100" i="4"/>
  <c r="C80" i="4"/>
  <c r="B80" i="4"/>
  <c r="AQ35" i="4" l="1"/>
  <c r="AP36" i="4" s="1"/>
  <c r="O7" i="5" l="1"/>
  <c r="AO34" i="4"/>
  <c r="AN34" i="4"/>
  <c r="C99" i="4"/>
  <c r="AN33" i="4" s="1"/>
  <c r="B99" i="4"/>
  <c r="AO33" i="4" s="1"/>
  <c r="C79" i="4"/>
  <c r="AN32" i="4" s="1"/>
  <c r="B79" i="4"/>
  <c r="AO32" i="4" s="1"/>
  <c r="AN35" i="4" l="1"/>
  <c r="AO35" i="4"/>
  <c r="AN36" i="4" s="1"/>
  <c r="O10" i="5" l="1"/>
  <c r="C2" i="4"/>
  <c r="C98" i="4"/>
  <c r="AL33" i="4" s="1"/>
  <c r="B98" i="4"/>
  <c r="AM33" i="4" s="1"/>
  <c r="C78" i="4"/>
  <c r="AL32" i="4" s="1"/>
  <c r="B78" i="4"/>
  <c r="AM32" i="4" s="1"/>
  <c r="AM34" i="4"/>
  <c r="AL34" i="4"/>
  <c r="AL35" i="4" l="1"/>
  <c r="O13" i="5"/>
  <c r="B97" i="4"/>
  <c r="AK33" i="4" s="1"/>
  <c r="C97" i="4"/>
  <c r="AJ33" i="4" s="1"/>
  <c r="B77" i="4"/>
  <c r="AK32" i="4" s="1"/>
  <c r="C77" i="4"/>
  <c r="AJ32" i="4" s="1"/>
  <c r="AJ35" i="4" s="1"/>
  <c r="AK34" i="4"/>
  <c r="AJ34" i="4"/>
  <c r="D77" i="4" l="1"/>
  <c r="D97" i="4"/>
  <c r="O16" i="5"/>
  <c r="O19" i="5"/>
  <c r="AM35" i="4" l="1"/>
  <c r="AL36" i="4" s="1"/>
  <c r="B96" i="4"/>
  <c r="B76" i="4"/>
  <c r="AI32" i="4" s="1"/>
  <c r="AI34" i="4"/>
  <c r="AH34" i="4"/>
  <c r="C30" i="3"/>
  <c r="C96" i="4" s="1"/>
  <c r="AH33" i="4" s="1"/>
  <c r="B30" i="3"/>
  <c r="C76" i="4" s="1"/>
  <c r="AH32" i="4" s="1"/>
  <c r="D96" i="4" l="1"/>
  <c r="D76" i="4"/>
  <c r="AK35" i="4" s="1"/>
  <c r="AJ36" i="4" s="1"/>
  <c r="AI33" i="4"/>
  <c r="AH35" i="4"/>
  <c r="O55" i="5" l="1"/>
  <c r="C95" i="4" l="1"/>
  <c r="AF33" i="4" s="1"/>
  <c r="B95" i="4"/>
  <c r="AG33" i="4" s="1"/>
  <c r="C75" i="4"/>
  <c r="AF32" i="4" s="1"/>
  <c r="B75" i="4"/>
  <c r="AG32" i="4" s="1"/>
  <c r="AG34" i="4"/>
  <c r="AF34" i="4"/>
  <c r="D75" i="4" l="1"/>
  <c r="D95" i="4"/>
  <c r="AF35" i="4"/>
  <c r="AI35" i="4" l="1"/>
  <c r="AH36" i="4" s="1"/>
  <c r="O58" i="5"/>
  <c r="O22" i="5"/>
  <c r="C94" i="4" l="1"/>
  <c r="AD33" i="4" s="1"/>
  <c r="B94" i="4"/>
  <c r="AE33" i="4" s="1"/>
  <c r="C74" i="4"/>
  <c r="AD32" i="4" s="1"/>
  <c r="B74" i="4"/>
  <c r="AE32" i="4" s="1"/>
  <c r="AE34" i="4"/>
  <c r="AD34" i="4"/>
  <c r="D94" i="4" l="1"/>
  <c r="D74" i="4"/>
  <c r="AG35" i="4" s="1"/>
  <c r="AF36" i="4" s="1"/>
  <c r="AD35" i="4"/>
  <c r="O61" i="5" l="1"/>
  <c r="O25" i="5"/>
  <c r="C93" i="4" l="1"/>
  <c r="AB33" i="4" s="1"/>
  <c r="B93" i="4"/>
  <c r="AC33" i="4" s="1"/>
  <c r="C73" i="4"/>
  <c r="AB32" i="4" s="1"/>
  <c r="B73" i="4"/>
  <c r="AC32" i="4" s="1"/>
  <c r="AC34" i="4"/>
  <c r="AB34" i="4"/>
  <c r="D73" i="4" l="1"/>
  <c r="D93" i="4"/>
  <c r="AB35" i="4"/>
  <c r="AE35" i="4" l="1"/>
  <c r="AD36" i="4" s="1"/>
  <c r="O64" i="5"/>
  <c r="O28" i="5"/>
  <c r="AA34" i="4" l="1"/>
  <c r="Z34" i="4"/>
  <c r="Y34" i="4"/>
  <c r="X34" i="4"/>
  <c r="C92" i="4" l="1"/>
  <c r="Z33" i="4" s="1"/>
  <c r="B92" i="4"/>
  <c r="AA33" i="4" s="1"/>
  <c r="C72" i="4"/>
  <c r="Z32" i="4" s="1"/>
  <c r="B72" i="4"/>
  <c r="AA32" i="4" s="1"/>
  <c r="AA35" i="4" l="1"/>
  <c r="Z35" i="4"/>
  <c r="D72" i="4"/>
  <c r="D92" i="4"/>
  <c r="O67" i="5"/>
  <c r="Z36" i="4" l="1"/>
  <c r="AC35" i="4"/>
  <c r="AB36" i="4" s="1"/>
  <c r="O31" i="5"/>
  <c r="C91" i="4" l="1"/>
  <c r="X33" i="4" s="1"/>
  <c r="B91" i="4"/>
  <c r="C71" i="4"/>
  <c r="X32" i="4" s="1"/>
  <c r="B71" i="4"/>
  <c r="X35" i="4" l="1"/>
  <c r="D91" i="4"/>
  <c r="Y33" i="4"/>
  <c r="D71" i="4"/>
  <c r="Y32" i="4"/>
  <c r="O70" i="5"/>
  <c r="O34" i="5"/>
  <c r="Y35" i="4" l="1"/>
  <c r="X36" i="4"/>
  <c r="O73" i="5"/>
  <c r="O37" i="5"/>
  <c r="O76" i="5" l="1"/>
  <c r="O40" i="5"/>
  <c r="I79" i="5" l="1"/>
  <c r="O79" i="5" l="1"/>
  <c r="O43" i="5"/>
  <c r="M85" i="5" l="1"/>
  <c r="O85" i="5" s="1"/>
  <c r="O49" i="5"/>
  <c r="M88" i="5" l="1"/>
  <c r="O88" i="5" l="1"/>
  <c r="O82" i="5"/>
  <c r="O52" i="5"/>
  <c r="O46" i="5"/>
  <c r="B38" i="3" l="1"/>
  <c r="A52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C104" i="4"/>
  <c r="B104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85" i="4"/>
  <c r="C86" i="4"/>
  <c r="C87" i="4"/>
  <c r="C88" i="4"/>
  <c r="C89" i="4"/>
  <c r="C90" i="4"/>
  <c r="C84" i="4"/>
  <c r="B85" i="4"/>
  <c r="B86" i="4"/>
  <c r="B87" i="4"/>
  <c r="B88" i="4"/>
  <c r="B89" i="4"/>
  <c r="B90" i="4"/>
  <c r="B84" i="4"/>
  <c r="C5" i="3"/>
  <c r="B35" i="4" l="1"/>
  <c r="A102" i="4" l="1"/>
  <c r="B34" i="4" s="1"/>
  <c r="A82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84" i="4"/>
  <c r="D110" i="4"/>
  <c r="D109" i="4"/>
  <c r="D106" i="4"/>
  <c r="D105" i="4"/>
  <c r="D108" i="4"/>
  <c r="D104" i="4"/>
  <c r="D107" i="4"/>
  <c r="D87" i="4"/>
  <c r="D64" i="4"/>
  <c r="D90" i="4"/>
  <c r="D86" i="4"/>
  <c r="D89" i="4"/>
  <c r="D85" i="4"/>
  <c r="D88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</commentList>
</comments>
</file>

<file path=xl/sharedStrings.xml><?xml version="1.0" encoding="utf-8"?>
<sst xmlns="http://schemas.openxmlformats.org/spreadsheetml/2006/main" count="417" uniqueCount="63">
  <si>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</si>
  <si>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</si>
  <si>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</si>
  <si>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</si>
  <si>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</si>
  <si>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</si>
  <si>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</si>
  <si>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</si>
  <si>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</si>
  <si>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</si>
  <si>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</si>
  <si>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</si>
  <si>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</si>
  <si>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</si>
  <si>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</si>
  <si>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</si>
  <si>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</si>
  <si>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</si>
  <si>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</si>
  <si>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</si>
  <si>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</si>
  <si>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</si>
  <si>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</si>
  <si>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</si>
  <si>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</si>
  <si>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</si>
  <si>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</si>
  <si>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</si>
  <si>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</si>
  <si>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</si>
  <si>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</si>
  <si>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</si>
  <si>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</si>
  <si>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</si>
  <si>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</si>
  <si>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</si>
  <si>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</si>
  <si>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</si>
  <si>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</si>
  <si>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</si>
  <si>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</si>
  <si>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</si>
  <si>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</si>
  <si>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</si>
  <si>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</si>
  <si>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</si>
  <si>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</si>
  <si>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</si>
  <si>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</si>
  <si>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</si>
  <si>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</si>
  <si>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</si>
  <si>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</si>
  <si>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</si>
  <si>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</si>
  <si>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</si>
  <si>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</si>
  <si>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</si>
  <si>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</si>
  <si>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</si>
  <si>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</si>
  <si>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(2021)</t>
  </si>
  <si>
    <t>Prior Year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</si>
</sst>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Summary!$A$68:$A$80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January-21</c:v>
                </c:pt>
                <c:pt idx="8">
                  <c:v>February-21</c:v>
                </c:pt>
                <c:pt idx="9">
                  <c:v>March-21</c:v>
                </c:pt>
                <c:pt idx="10">
                  <c:v>April-21</c:v>
                </c:pt>
                <c:pt idx="11">
                  <c:v>May-21</c:v>
                </c:pt>
                <c:pt idx="12">
                  <c:v>June-21</c:v>
                </c:pt>
              </c:strCache>
            </c:strRef>
          </c:cat>
          <c:val>
            <c:numRef>
              <c:f>Summary!$C$68:$C$80</c:f>
              <c:numCache>
                <c:formatCode>_(* #,##0_);_(* \(#,##0\);_(* "-"??_);_(@_)</c:formatCode>
                <c:ptCount val="13"/>
                <c:pt idx="0">
                  <c:v>993563.54</c:v>
                </c:pt>
                <c:pt idx="1">
                  <c:v>512849.55</c:v>
                </c:pt>
                <c:pt idx="2">
                  <c:v>641515.25</c:v>
                </c:pt>
                <c:pt idx="3">
                  <c:v>884745.88451443566</c:v>
                </c:pt>
                <c:pt idx="4">
                  <c:v>808030.56955380586</c:v>
                </c:pt>
                <c:pt idx="5">
                  <c:v>537591.01574803144</c:v>
                </c:pt>
                <c:pt idx="6">
                  <c:v>768795.20472440938</c:v>
                </c:pt>
                <c:pt idx="7">
                  <c:v>659359.87585301825</c:v>
                </c:pt>
                <c:pt idx="8">
                  <c:v>510296.30871391081</c:v>
                </c:pt>
                <c:pt idx="9">
                  <c:v>521598.85564304458</c:v>
                </c:pt>
                <c:pt idx="10">
                  <c:v>552550.40419947496</c:v>
                </c:pt>
                <c:pt idx="11">
                  <c:v>561680.92749398958</c:v>
                </c:pt>
                <c:pt idx="12">
                  <c:v>588815.72766404203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Summary!$A$68:$A$80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January-21</c:v>
                </c:pt>
                <c:pt idx="8">
                  <c:v>February-21</c:v>
                </c:pt>
                <c:pt idx="9">
                  <c:v>March-21</c:v>
                </c:pt>
                <c:pt idx="10">
                  <c:v>April-21</c:v>
                </c:pt>
                <c:pt idx="11">
                  <c:v>May-21</c:v>
                </c:pt>
                <c:pt idx="12">
                  <c:v>June-21</c:v>
                </c:pt>
              </c:strCache>
            </c:strRef>
          </c:cat>
          <c:val>
            <c:numRef>
              <c:f>Summary!$B$68:$B$80</c:f>
              <c:numCache>
                <c:formatCode>_(* #,##0_);_(* \(#,##0\);_(* "-"??_);_(@_)</c:formatCode>
                <c:ptCount val="13"/>
                <c:pt idx="0">
                  <c:v>588815.72766404203</c:v>
                </c:pt>
                <c:pt idx="1">
                  <c:v>920418.72301837278</c:v>
                </c:pt>
                <c:pt idx="2">
                  <c:v>1034271.2414698163</c:v>
                </c:pt>
                <c:pt idx="3">
                  <c:v>795392.36482939636</c:v>
                </c:pt>
                <c:pt idx="4">
                  <c:v>913450.31758530182</c:v>
                </c:pt>
                <c:pt idx="5">
                  <c:v>796803.85039370076</c:v>
                </c:pt>
                <c:pt idx="6">
                  <c:v>575698.99212598428</c:v>
                </c:pt>
                <c:pt idx="7">
                  <c:v>574964.40682414698</c:v>
                </c:pt>
                <c:pt idx="8">
                  <c:v>591912.62729658792</c:v>
                </c:pt>
                <c:pt idx="9">
                  <c:v>545392.6902887139</c:v>
                </c:pt>
                <c:pt idx="10">
                  <c:v>533967.42257217842</c:v>
                </c:pt>
                <c:pt idx="11">
                  <c:v>591911.75328083988</c:v>
                </c:pt>
                <c:pt idx="12">
                  <c:v>587861.26509186346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Summary!$A$88:$A$100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January-21</c:v>
                </c:pt>
                <c:pt idx="8">
                  <c:v>February-21</c:v>
                </c:pt>
                <c:pt idx="9">
                  <c:v>March-21</c:v>
                </c:pt>
                <c:pt idx="10">
                  <c:v>April-21</c:v>
                </c:pt>
                <c:pt idx="11">
                  <c:v>May-21</c:v>
                </c:pt>
                <c:pt idx="12">
                  <c:v>June-21</c:v>
                </c:pt>
              </c:strCache>
            </c:strRef>
          </c:cat>
          <c:val>
            <c:numRef>
              <c:f>Summary!$C$88:$C$100</c:f>
              <c:numCache>
                <c:formatCode>_(* #,##0_);_(* \(#,##0\);_(* "-"??_);_(@_)</c:formatCode>
                <c:ptCount val="13"/>
                <c:pt idx="0">
                  <c:v>488107.52000000002</c:v>
                </c:pt>
                <c:pt idx="1">
                  <c:v>390975.65</c:v>
                </c:pt>
                <c:pt idx="2">
                  <c:v>588468.22</c:v>
                </c:pt>
                <c:pt idx="3">
                  <c:v>398263</c:v>
                </c:pt>
                <c:pt idx="4">
                  <c:v>494775</c:v>
                </c:pt>
                <c:pt idx="5">
                  <c:v>392357</c:v>
                </c:pt>
                <c:pt idx="6">
                  <c:v>507022</c:v>
                </c:pt>
                <c:pt idx="7">
                  <c:v>400923.84918210417</c:v>
                </c:pt>
                <c:pt idx="8">
                  <c:v>369131.68388434465</c:v>
                </c:pt>
                <c:pt idx="9">
                  <c:v>374117</c:v>
                </c:pt>
                <c:pt idx="10">
                  <c:v>333800.48818965029</c:v>
                </c:pt>
                <c:pt idx="11">
                  <c:v>299245.56</c:v>
                </c:pt>
                <c:pt idx="12">
                  <c:v>330441.18698707118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Summary!$A$88:$A$100</c:f>
              <c:strCache>
                <c:ptCount val="13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January-21</c:v>
                </c:pt>
                <c:pt idx="8">
                  <c:v>February-21</c:v>
                </c:pt>
                <c:pt idx="9">
                  <c:v>March-21</c:v>
                </c:pt>
                <c:pt idx="10">
                  <c:v>April-21</c:v>
                </c:pt>
                <c:pt idx="11">
                  <c:v>May-21</c:v>
                </c:pt>
                <c:pt idx="12">
                  <c:v>June-21</c:v>
                </c:pt>
              </c:strCache>
            </c:strRef>
          </c:cat>
          <c:val>
            <c:numRef>
              <c:f>Summary!$B$88:$B$100</c:f>
              <c:numCache>
                <c:formatCode>_(* #,##0_);_(* \(#,##0\);_(* "-"??_);_(@_)</c:formatCode>
                <c:ptCount val="13"/>
                <c:pt idx="0">
                  <c:v>330441.18698707118</c:v>
                </c:pt>
                <c:pt idx="1">
                  <c:v>394304.31583341857</c:v>
                </c:pt>
                <c:pt idx="2">
                  <c:v>522963.47317457787</c:v>
                </c:pt>
                <c:pt idx="3">
                  <c:v>416886.62917591253</c:v>
                </c:pt>
                <c:pt idx="4">
                  <c:v>379515</c:v>
                </c:pt>
                <c:pt idx="5">
                  <c:v>434815</c:v>
                </c:pt>
                <c:pt idx="6">
                  <c:v>342584.59396698955</c:v>
                </c:pt>
                <c:pt idx="7">
                  <c:v>322657.16013609688</c:v>
                </c:pt>
                <c:pt idx="8">
                  <c:v>354041</c:v>
                </c:pt>
                <c:pt idx="9">
                  <c:v>313343</c:v>
                </c:pt>
                <c:pt idx="10">
                  <c:v>329084.72175779555</c:v>
                </c:pt>
                <c:pt idx="11">
                  <c:v>353085</c:v>
                </c:pt>
                <c:pt idx="12">
                  <c:v>353141.44209072087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Summary!$A$102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Summary!$A$104:$A$110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Summary!$C$104:$C$110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Summary!$A$104:$A$110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Summary!$B$104:$B$110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44</xdr:col>
      <xdr:colOff>338666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655109</xdr:colOff>
      <xdr:row>18</xdr:row>
      <xdr:rowOff>163520</xdr:rowOff>
    </xdr:from>
    <xdr:to>
      <xdr:col>30</xdr:col>
      <xdr:colOff>448734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30</xdr:col>
      <xdr:colOff>459317</xdr:colOff>
      <xdr:row>19</xdr:row>
      <xdr:rowOff>19587</xdr:rowOff>
    </xdr:from>
    <xdr:to>
      <xdr:col>37</xdr:col>
      <xdr:colOff>414866</xdr:colOff>
      <xdr:row>30</xdr:row>
      <xdr:rowOff>19586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37</xdr:col>
      <xdr:colOff>373593</xdr:colOff>
      <xdr:row>18</xdr:row>
      <xdr:rowOff>174104</xdr:rowOff>
    </xdr:from>
    <xdr:to>
      <xdr:col>44</xdr:col>
      <xdr:colOff>364066</xdr:colOff>
      <xdr:row>29</xdr:row>
      <xdr:rowOff>174105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10"/>
  <sheetViews>
    <sheetView tabSelected="1" zoomScale="90" zoomScaleNormal="90" workbookViewId="0">
      <selection activeCell="C1" sqref="C1"/>
    </sheetView>
  </sheetViews>
  <sheetFormatPr defaultRowHeight="15" x14ac:dyDescent="0.25"/>
  <cols>
    <col min="1" max="1" width="11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1" bestFit="1" customWidth="1"/>
    <col min="29" max="29" width="11.28515625" style="31" customWidth="1"/>
    <col min="30" max="32" width="11.140625" style="31" bestFit="1" customWidth="1"/>
    <col min="33" max="33" width="9.42578125" style="31" bestFit="1" customWidth="1"/>
    <col min="34" max="34" width="12.140625" style="31" customWidth="1"/>
    <col min="35" max="35" width="10.85546875" style="31" customWidth="1"/>
    <col min="36" max="36" width="9.42578125" style="31" bestFit="1" customWidth="1"/>
    <col min="37" max="38" width="10.42578125" style="31" customWidth="1"/>
    <col min="39" max="39" width="10.140625" style="31" customWidth="1"/>
    <col min="40" max="40" width="10.28515625" style="31" customWidth="1"/>
    <col min="41" max="41" width="9.42578125" style="31" bestFit="1" customWidth="1"/>
    <col min="42" max="43" width="9.5703125" style="31" bestFit="1" customWidth="1"/>
    <col min="44" max="61" width="8.85546875" style="31"/>
  </cols>
  <sheetData>
    <row r="1" spans="1:62" ht="65.25" customHeight="1" x14ac:dyDescent="1.100000000000000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49"/>
      <c r="Z1" s="49"/>
      <c r="AA1" s="59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1"/>
    </row>
    <row r="2" spans="1:62" s="9" customFormat="1" ht="23.25" x14ac:dyDescent="0.35">
      <c r="A2" s="30"/>
      <c r="B2" s="28"/>
      <c r="C2" s="63" t="str">
        <f>'Demand Input'!C8</f>
        <v>Narragansett Bay Commission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1"/>
      <c r="BE2" s="31"/>
      <c r="BF2" s="31"/>
      <c r="BG2" s="31"/>
      <c r="BH2" s="31"/>
      <c r="BI2" s="31"/>
      <c r="BJ2" s="31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1"/>
      <c r="BE3" s="31"/>
      <c r="BF3" s="31"/>
      <c r="BG3" s="31"/>
      <c r="BH3" s="31"/>
      <c r="BI3" s="31"/>
      <c r="BJ3" s="31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1"/>
      <c r="BE4" s="31"/>
      <c r="BF4" s="31"/>
      <c r="BG4" s="31"/>
      <c r="BH4" s="31"/>
      <c r="BI4" s="31"/>
      <c r="BJ4" s="31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1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1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1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1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1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1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1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1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1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1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1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25">
      <c r="A31" s="28"/>
      <c r="B31" s="12" t="s">
        <v>23</v>
      </c>
      <c r="C31" s="10"/>
      <c r="D31" s="64" t="s">
        <v>8</v>
      </c>
      <c r="E31" s="64"/>
      <c r="F31" s="15"/>
      <c r="G31" s="64" t="s">
        <v>9</v>
      </c>
      <c r="H31" s="64"/>
      <c r="I31" s="15"/>
      <c r="J31" s="64" t="s">
        <v>10</v>
      </c>
      <c r="K31" s="64"/>
      <c r="L31" s="15"/>
      <c r="M31" s="64" t="s">
        <v>2</v>
      </c>
      <c r="N31" s="64"/>
      <c r="O31" s="15"/>
      <c r="P31" s="64" t="s">
        <v>11</v>
      </c>
      <c r="Q31" s="64"/>
      <c r="R31" s="15"/>
      <c r="S31" s="64" t="s">
        <v>12</v>
      </c>
      <c r="T31" s="64"/>
      <c r="U31" s="15"/>
      <c r="V31" s="64" t="s">
        <v>13</v>
      </c>
      <c r="W31" s="64"/>
      <c r="X31" s="64" t="s">
        <v>55</v>
      </c>
      <c r="Y31" s="64"/>
      <c r="Z31" s="64" t="s">
        <v>57</v>
      </c>
      <c r="AA31" s="64"/>
      <c r="AB31" s="64" t="s">
        <v>58</v>
      </c>
      <c r="AC31" s="64"/>
      <c r="AD31" s="64" t="s">
        <v>59</v>
      </c>
      <c r="AE31" s="64"/>
      <c r="AF31" s="61">
        <v>44197</v>
      </c>
      <c r="AG31" s="61"/>
      <c r="AH31" s="61">
        <v>44228</v>
      </c>
      <c r="AI31" s="61"/>
      <c r="AJ31" s="61">
        <v>44256</v>
      </c>
      <c r="AK31" s="61"/>
      <c r="AL31" s="61">
        <v>44287</v>
      </c>
      <c r="AM31" s="61"/>
      <c r="AN31" s="61">
        <v>44317</v>
      </c>
      <c r="AO31" s="61"/>
      <c r="AP31" s="61">
        <v>44348</v>
      </c>
      <c r="AQ31" s="61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61" x14ac:dyDescent="0.25">
      <c r="A33" s="28"/>
      <c r="B33" s="11" t="str">
        <f>A82</f>
        <v>Non-Residential Demand (Ccf)</v>
      </c>
      <c r="C33" s="10"/>
      <c r="D33" s="14">
        <f>C84</f>
        <v>472459.20283774368</v>
      </c>
      <c r="E33" s="13">
        <f>B84</f>
        <v>369131.68388434465</v>
      </c>
      <c r="G33" s="14">
        <f>C85</f>
        <v>394966.80226310133</v>
      </c>
      <c r="H33" s="13">
        <f>B85</f>
        <v>374117</v>
      </c>
      <c r="J33" s="14">
        <f>C86</f>
        <v>335781.44</v>
      </c>
      <c r="K33" s="13">
        <f>B86</f>
        <v>333800.48818965029</v>
      </c>
      <c r="M33" s="14">
        <f>C87</f>
        <v>452130.67000000004</v>
      </c>
      <c r="N33" s="13">
        <f>B87</f>
        <v>299245.56</v>
      </c>
      <c r="P33" s="14">
        <f>C88</f>
        <v>488107.52000000002</v>
      </c>
      <c r="Q33" s="13">
        <f>B88</f>
        <v>330441.18698707118</v>
      </c>
      <c r="S33" s="14">
        <f>C89</f>
        <v>390975.65</v>
      </c>
      <c r="T33" s="13">
        <f>B89</f>
        <v>394304.31583341857</v>
      </c>
      <c r="V33" s="14">
        <f>C90</f>
        <v>588468.22</v>
      </c>
      <c r="W33" s="13">
        <f>B90</f>
        <v>522963.47317457787</v>
      </c>
      <c r="X33" s="14">
        <f>C91</f>
        <v>398263</v>
      </c>
      <c r="Y33" s="13">
        <f>B91</f>
        <v>416886.62917591253</v>
      </c>
      <c r="Z33" s="14">
        <f>C92</f>
        <v>494775</v>
      </c>
      <c r="AA33" s="13">
        <f>B92</f>
        <v>379515</v>
      </c>
      <c r="AB33" s="14">
        <f>C93</f>
        <v>392357</v>
      </c>
      <c r="AC33" s="13">
        <f>B93</f>
        <v>434815</v>
      </c>
      <c r="AD33" s="14">
        <f>C94</f>
        <v>507022</v>
      </c>
      <c r="AE33" s="13">
        <f>B94</f>
        <v>342584.59396698955</v>
      </c>
      <c r="AF33" s="14">
        <f>C95</f>
        <v>400923.84918210417</v>
      </c>
      <c r="AG33" s="13">
        <f>B95</f>
        <v>322657.16013609688</v>
      </c>
      <c r="AH33" s="14">
        <f>C96</f>
        <v>369131.68388434465</v>
      </c>
      <c r="AI33" s="13">
        <f>B96</f>
        <v>354041</v>
      </c>
      <c r="AJ33" s="14">
        <f>C97</f>
        <v>374117</v>
      </c>
      <c r="AK33" s="13">
        <f>B97</f>
        <v>313343</v>
      </c>
      <c r="AL33" s="14">
        <f>C98</f>
        <v>333800.48818965029</v>
      </c>
      <c r="AM33" s="13">
        <f>B98</f>
        <v>329084.72175779555</v>
      </c>
      <c r="AN33" s="14">
        <f>C99</f>
        <v>299245.56</v>
      </c>
      <c r="AO33" s="13">
        <f>B99</f>
        <v>353085</v>
      </c>
      <c r="AP33" s="14">
        <f>C100</f>
        <v>330441.18698707118</v>
      </c>
      <c r="AQ33" s="13">
        <f>B100</f>
        <v>353141.44209072087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61" x14ac:dyDescent="0.25">
      <c r="A34" s="28"/>
      <c r="B34" s="11" t="str">
        <f>A102</f>
        <v>Wholesale Demand (Ccf)</v>
      </c>
      <c r="C34" s="10"/>
      <c r="D34" s="14">
        <f>C104</f>
        <v>0</v>
      </c>
      <c r="E34" s="13">
        <f>B104</f>
        <v>0</v>
      </c>
      <c r="G34" s="14">
        <f>C105</f>
        <v>0</v>
      </c>
      <c r="H34" s="13">
        <f>B105</f>
        <v>0</v>
      </c>
      <c r="J34" s="14">
        <f>C106</f>
        <v>0</v>
      </c>
      <c r="K34" s="13">
        <f>B106</f>
        <v>0</v>
      </c>
      <c r="M34" s="14">
        <f>C107</f>
        <v>0</v>
      </c>
      <c r="N34" s="13">
        <f>B107</f>
        <v>0</v>
      </c>
      <c r="P34" s="14">
        <f>C108</f>
        <v>0</v>
      </c>
      <c r="Q34" s="13">
        <f>B108</f>
        <v>0</v>
      </c>
      <c r="S34" s="14">
        <f>C109</f>
        <v>0</v>
      </c>
      <c r="T34" s="13">
        <f>B109</f>
        <v>0</v>
      </c>
      <c r="V34" s="14">
        <f>C110</f>
        <v>0</v>
      </c>
      <c r="W34" s="13">
        <f>B110</f>
        <v>0</v>
      </c>
      <c r="X34" s="14">
        <f>C111</f>
        <v>0</v>
      </c>
      <c r="Y34" s="13">
        <f>B111</f>
        <v>0</v>
      </c>
      <c r="Z34" s="14">
        <f>C112</f>
        <v>0</v>
      </c>
      <c r="AA34" s="13">
        <f>B112</f>
        <v>0</v>
      </c>
      <c r="AB34" s="14">
        <f>E112</f>
        <v>0</v>
      </c>
      <c r="AC34" s="13">
        <f>D112</f>
        <v>0</v>
      </c>
      <c r="AD34" s="14">
        <f>G112</f>
        <v>0</v>
      </c>
      <c r="AE34" s="13">
        <f>F112</f>
        <v>0</v>
      </c>
      <c r="AF34" s="14">
        <f>I112</f>
        <v>0</v>
      </c>
      <c r="AG34" s="13">
        <f>H112</f>
        <v>0</v>
      </c>
      <c r="AH34" s="14">
        <f>K112</f>
        <v>0</v>
      </c>
      <c r="AI34" s="13">
        <f>J112</f>
        <v>0</v>
      </c>
      <c r="AJ34" s="14">
        <f>M112</f>
        <v>0</v>
      </c>
      <c r="AK34" s="13">
        <f>L112</f>
        <v>0</v>
      </c>
      <c r="AL34" s="14">
        <f>O112</f>
        <v>0</v>
      </c>
      <c r="AM34" s="13">
        <f>N112</f>
        <v>0</v>
      </c>
      <c r="AN34" s="14">
        <f>Q112</f>
        <v>0</v>
      </c>
      <c r="AO34" s="13">
        <f>P112</f>
        <v>0</v>
      </c>
      <c r="AP34" s="14">
        <f>S112</f>
        <v>0</v>
      </c>
      <c r="AQ34" s="13">
        <f>R112</f>
        <v>0</v>
      </c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61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61" x14ac:dyDescent="0.25">
      <c r="A36" s="28"/>
      <c r="B36" s="11" t="s">
        <v>14</v>
      </c>
      <c r="C36" s="10"/>
      <c r="D36" s="62">
        <f>E35/D35-1</f>
        <v>-0.23321210000944159</v>
      </c>
      <c r="E36" s="62"/>
      <c r="F36" s="18"/>
      <c r="G36" s="62">
        <f>H35/G35-1</f>
        <v>-3.0103127331534307E-2</v>
      </c>
      <c r="H36" s="62"/>
      <c r="I36" s="18"/>
      <c r="J36" s="62">
        <f>K35/J35-1</f>
        <v>0.18660923554585973</v>
      </c>
      <c r="K36" s="62"/>
      <c r="L36" s="18"/>
      <c r="M36" s="62">
        <f>N35/M35-1</f>
        <v>-0.18833677097757562</v>
      </c>
      <c r="N36" s="62"/>
      <c r="O36" s="18"/>
      <c r="P36" s="62">
        <f>Q35/P35-1</f>
        <v>-0.37958097484126252</v>
      </c>
      <c r="Q36" s="62"/>
      <c r="R36" s="18"/>
      <c r="S36" s="62">
        <f>T35/S35-1</f>
        <v>0.45462091436683916</v>
      </c>
      <c r="T36" s="62"/>
      <c r="U36" s="18"/>
      <c r="V36" s="62">
        <f>W35/V35-1</f>
        <v>0.26606149808207924</v>
      </c>
      <c r="W36" s="62"/>
      <c r="X36" s="62">
        <f>Y35/X35-1</f>
        <v>-5.5128137741536354E-2</v>
      </c>
      <c r="Y36" s="62"/>
      <c r="Z36" s="62">
        <f>AA35/Z35-1</f>
        <v>-7.5531239645177939E-3</v>
      </c>
      <c r="AA36" s="62"/>
      <c r="AB36" s="62">
        <f>AC35/AB35-1</f>
        <v>0.32439537429735954</v>
      </c>
      <c r="AC36" s="62"/>
      <c r="AD36" s="62">
        <f>AE35/AD35-1</f>
        <v>-0.28023890672384122</v>
      </c>
      <c r="AE36" s="62"/>
      <c r="AF36" s="62">
        <f>AG35/AF35-1</f>
        <v>-0.15341380258335124</v>
      </c>
      <c r="AG36" s="62"/>
      <c r="AH36" s="62">
        <f>AI35/AH35-1</f>
        <v>7.5646483007419052E-2</v>
      </c>
      <c r="AI36" s="62"/>
      <c r="AJ36" s="62">
        <f>AK35/AJ35-1</f>
        <v>-4.128559868774706E-2</v>
      </c>
      <c r="AK36" s="62"/>
      <c r="AL36" s="62">
        <f>AM35/AL35-1</f>
        <v>-2.6286144978486248E-2</v>
      </c>
      <c r="AM36" s="62"/>
      <c r="AN36" s="62">
        <f>AO35/AN35-1</f>
        <v>9.7650922591038691E-2</v>
      </c>
      <c r="AO36" s="62"/>
      <c r="AP36" s="62">
        <f>AQ35/AP35-1</f>
        <v>2.3655837867397889E-2</v>
      </c>
      <c r="AQ36" s="62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61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31"/>
      <c r="BE37" s="31"/>
      <c r="BF37" s="31"/>
      <c r="BG37" s="31"/>
      <c r="BH37" s="31"/>
      <c r="BI37" s="31"/>
    </row>
    <row r="38" spans="1:6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1"/>
      <c r="BE40" s="31"/>
      <c r="BF40" s="31"/>
      <c r="BG40" s="31"/>
      <c r="BH40" s="31"/>
      <c r="BI40" s="31"/>
    </row>
    <row r="41" spans="1:61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1"/>
      <c r="BE41" s="31"/>
      <c r="BF41" s="31"/>
      <c r="BG41" s="31"/>
      <c r="BH41" s="31"/>
      <c r="BI41" s="31"/>
    </row>
    <row r="42" spans="1:61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1"/>
      <c r="BE42" s="31"/>
      <c r="BF42" s="31"/>
      <c r="BG42" s="31"/>
      <c r="BH42" s="31"/>
      <c r="BI42" s="31"/>
    </row>
    <row r="43" spans="1:61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1"/>
      <c r="BE43" s="31"/>
      <c r="BF43" s="31"/>
      <c r="BG43" s="31"/>
      <c r="BH43" s="31"/>
      <c r="BI43" s="31"/>
    </row>
    <row r="44" spans="1:61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1"/>
      <c r="BE44" s="31"/>
      <c r="BF44" s="31"/>
      <c r="BG44" s="31"/>
      <c r="BH44" s="31"/>
      <c r="BI44" s="31"/>
    </row>
    <row r="45" spans="1:61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1"/>
      <c r="BE45" s="31"/>
      <c r="BF45" s="31"/>
      <c r="BG45" s="31"/>
      <c r="BH45" s="31"/>
      <c r="BI45" s="31"/>
    </row>
    <row r="46" spans="1:61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1"/>
      <c r="BE46" s="31"/>
      <c r="BF46" s="31"/>
      <c r="BG46" s="31"/>
      <c r="BH46" s="31"/>
      <c r="BI46" s="31"/>
    </row>
    <row r="47" spans="1:61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1"/>
      <c r="BE47" s="31"/>
      <c r="BF47" s="31"/>
      <c r="BG47" s="31"/>
      <c r="BH47" s="31"/>
      <c r="BI47" s="31"/>
    </row>
    <row r="48" spans="1:61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1"/>
      <c r="BE48" s="31"/>
      <c r="BF48" s="31"/>
      <c r="BG48" s="31"/>
      <c r="BH48" s="31"/>
      <c r="BI48" s="31"/>
    </row>
    <row r="49" spans="1:61" s="9" customFormat="1" x14ac:dyDescent="0.25"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 s="9" customFormat="1" x14ac:dyDescent="0.25">
      <c r="A50" s="65" t="s">
        <v>24</v>
      </c>
      <c r="B50" s="65"/>
      <c r="C50" s="65"/>
      <c r="D50" s="65"/>
      <c r="E50" s="65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s="9" customFormat="1" x14ac:dyDescent="0.25">
      <c r="A51" s="23"/>
      <c r="B51" s="23"/>
      <c r="C51" s="23"/>
      <c r="D51" s="23"/>
      <c r="E51" s="23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Input'!F41</f>
        <v>0</v>
      </c>
      <c r="C54" s="22">
        <f>'Demand Input'!D41</f>
        <v>0</v>
      </c>
      <c r="D54" s="5" t="e">
        <f t="shared" ref="D54:D60" si="6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Input'!F42</f>
        <v>0</v>
      </c>
      <c r="C55" s="22">
        <f>'Demand Input'!D42</f>
        <v>0</v>
      </c>
      <c r="D55" s="5" t="e">
        <f t="shared" si="6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Input'!F43</f>
        <v>0</v>
      </c>
      <c r="C56" s="22">
        <f>'Demand Input'!D43</f>
        <v>0</v>
      </c>
      <c r="D56" s="5" t="e">
        <f t="shared" si="6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Input'!F44</f>
        <v>0</v>
      </c>
      <c r="C57" s="22">
        <f>'Demand Input'!D44</f>
        <v>0</v>
      </c>
      <c r="D57" s="5" t="e">
        <f t="shared" si="6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Input'!F45</f>
        <v>0</v>
      </c>
      <c r="C58" s="22">
        <f>'Demand Input'!D45</f>
        <v>0</v>
      </c>
      <c r="D58" s="5" t="e">
        <f t="shared" si="6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Input'!F46</f>
        <v>0</v>
      </c>
      <c r="C59" s="22">
        <f>'Demand Input'!D46</f>
        <v>0</v>
      </c>
      <c r="D59" s="5" t="e">
        <f t="shared" si="6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Input'!F47</f>
        <v>0</v>
      </c>
      <c r="C60" s="22">
        <f>'Demand Input'!D47</f>
        <v>0</v>
      </c>
      <c r="D60" s="5" t="e">
        <f t="shared" si="6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7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7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7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7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7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7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7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7"/>
        <v>1.1304650492242003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7"/>
        <v>1.4821747891098727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7"/>
        <v>0.74883270419507308</v>
      </c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5" spans="1:61" s="9" customFormat="1" x14ac:dyDescent="0.25">
      <c r="A75" s="58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7"/>
        <v>0.87200393575710333</v>
      </c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</row>
    <row r="76" spans="1:61" s="9" customFormat="1" x14ac:dyDescent="0.25">
      <c r="A76" s="58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7"/>
        <v>1.1599390730228345</v>
      </c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</row>
    <row r="77" spans="1:61" s="9" customFormat="1" x14ac:dyDescent="0.25">
      <c r="A77" s="58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7"/>
        <v>1.0456171143556967</v>
      </c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</row>
    <row r="78" spans="1:61" s="9" customFormat="1" x14ac:dyDescent="0.25">
      <c r="A78" s="58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</row>
    <row r="79" spans="1:61" s="9" customFormat="1" x14ac:dyDescent="0.25">
      <c r="A79" s="58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</row>
    <row r="80" spans="1:61" s="9" customFormat="1" x14ac:dyDescent="0.25">
      <c r="A80" s="58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</row>
    <row r="82" spans="1:61" x14ac:dyDescent="0.25">
      <c r="A82" s="7" t="str">
        <f>"Non-Residential Demand ("&amp;'Demand Input'!$C$9&amp;")"</f>
        <v>Non-Residential Demand (Ccf)</v>
      </c>
    </row>
    <row r="83" spans="1:61" x14ac:dyDescent="0.25">
      <c r="A83" s="2" t="s">
        <v>3</v>
      </c>
      <c r="B83" s="3" t="s">
        <v>0</v>
      </c>
      <c r="C83" s="3" t="s">
        <v>1</v>
      </c>
    </row>
    <row r="84" spans="1:61" x14ac:dyDescent="0.25">
      <c r="A84" s="1" t="s">
        <v>8</v>
      </c>
      <c r="B84" s="6">
        <f>'Demand Input'!G18</f>
        <v>369131.68388434465</v>
      </c>
      <c r="C84" s="6">
        <f>'Demand Input'!C18</f>
        <v>472459.20283774368</v>
      </c>
      <c r="D84" s="4">
        <f>B84/C84</f>
        <v>0.78129853682015227</v>
      </c>
      <c r="E84" s="4"/>
      <c r="F84" s="4"/>
      <c r="I84" s="4"/>
      <c r="L84" s="4"/>
      <c r="O84" s="4"/>
      <c r="R84" s="4"/>
      <c r="U84" s="4"/>
    </row>
    <row r="85" spans="1:61" x14ac:dyDescent="0.25">
      <c r="A85" s="1" t="s">
        <v>9</v>
      </c>
      <c r="B85" s="6">
        <f>'Demand Input'!G19</f>
        <v>374117</v>
      </c>
      <c r="C85" s="6">
        <f>'Demand Input'!C19</f>
        <v>394966.80226310133</v>
      </c>
      <c r="D85" s="4">
        <f t="shared" ref="D85:D97" si="8">B85/C85</f>
        <v>0.9472112538480828</v>
      </c>
      <c r="E85" s="4"/>
      <c r="F85" s="4"/>
      <c r="I85" s="4"/>
      <c r="L85" s="4"/>
      <c r="O85" s="4"/>
      <c r="R85" s="4"/>
      <c r="U85" s="4"/>
    </row>
    <row r="86" spans="1:61" x14ac:dyDescent="0.25">
      <c r="A86" s="1" t="s">
        <v>10</v>
      </c>
      <c r="B86" s="6">
        <f>'Demand Input'!G20</f>
        <v>333800.48818965029</v>
      </c>
      <c r="C86" s="6">
        <f>'Demand Input'!C20</f>
        <v>335781.44</v>
      </c>
      <c r="D86" s="4">
        <f t="shared" si="8"/>
        <v>0.9941004725861271</v>
      </c>
      <c r="E86" s="4"/>
      <c r="F86" s="4"/>
      <c r="I86" s="4"/>
      <c r="L86" s="4"/>
      <c r="O86" s="4"/>
      <c r="R86" s="4"/>
      <c r="U86" s="4"/>
    </row>
    <row r="87" spans="1:61" x14ac:dyDescent="0.25">
      <c r="A87" s="1" t="s">
        <v>2</v>
      </c>
      <c r="B87" s="6">
        <f>'Demand Input'!G21</f>
        <v>299245.56</v>
      </c>
      <c r="C87" s="6">
        <f>'Demand Input'!C21</f>
        <v>452130.67000000004</v>
      </c>
      <c r="D87" s="4">
        <f t="shared" si="8"/>
        <v>0.66185636112675117</v>
      </c>
      <c r="E87" s="4"/>
      <c r="F87" s="4"/>
      <c r="I87" s="4"/>
      <c r="L87" s="4"/>
      <c r="O87" s="4"/>
      <c r="R87" s="4"/>
      <c r="U87" s="4"/>
    </row>
    <row r="88" spans="1:61" x14ac:dyDescent="0.25">
      <c r="A88" s="1" t="s">
        <v>11</v>
      </c>
      <c r="B88" s="6">
        <f>'Demand Input'!G22</f>
        <v>330441.18698707118</v>
      </c>
      <c r="C88" s="6">
        <f>'Demand Input'!C22</f>
        <v>488107.52000000002</v>
      </c>
      <c r="D88" s="4">
        <f t="shared" si="8"/>
        <v>0.67698442135673542</v>
      </c>
      <c r="E88" s="4"/>
      <c r="F88" s="4"/>
      <c r="I88" s="4"/>
      <c r="L88" s="4"/>
      <c r="O88" s="4"/>
      <c r="R88" s="4"/>
      <c r="U88" s="4"/>
    </row>
    <row r="89" spans="1:61" x14ac:dyDescent="0.25">
      <c r="A89" s="1" t="s">
        <v>12</v>
      </c>
      <c r="B89" s="6">
        <f>'Demand Input'!G23</f>
        <v>394304.31583341857</v>
      </c>
      <c r="C89" s="6">
        <f>'Demand Input'!C23</f>
        <v>390975.65</v>
      </c>
      <c r="D89" s="4">
        <f t="shared" si="8"/>
        <v>1.0085137420538044</v>
      </c>
      <c r="E89" s="4"/>
      <c r="F89" s="4"/>
      <c r="I89" s="4"/>
      <c r="L89" s="4"/>
      <c r="O89" s="4"/>
      <c r="R89" s="4"/>
      <c r="U89" s="4"/>
    </row>
    <row r="90" spans="1:61" x14ac:dyDescent="0.25">
      <c r="A90" s="1" t="s">
        <v>13</v>
      </c>
      <c r="B90" s="6">
        <f>'Demand Input'!G24</f>
        <v>522963.47317457787</v>
      </c>
      <c r="C90" s="6">
        <f>'Demand Input'!C24</f>
        <v>588468.22</v>
      </c>
      <c r="D90" s="4">
        <f t="shared" si="8"/>
        <v>0.88868600784351259</v>
      </c>
      <c r="E90" s="4"/>
      <c r="F90" s="4"/>
      <c r="I90" s="4"/>
      <c r="L90" s="4"/>
      <c r="O90" s="4"/>
      <c r="R90" s="4"/>
      <c r="U90" s="4"/>
    </row>
    <row r="91" spans="1:61" x14ac:dyDescent="0.25">
      <c r="A91" s="1" t="s">
        <v>55</v>
      </c>
      <c r="B91" s="6">
        <f>'Demand Input'!G25</f>
        <v>416886.62917591253</v>
      </c>
      <c r="C91" s="6">
        <f>'Demand Input'!C25</f>
        <v>398263</v>
      </c>
      <c r="D91" s="4">
        <f t="shared" si="8"/>
        <v>1.0467621375219704</v>
      </c>
    </row>
    <row r="92" spans="1:61" s="9" customFormat="1" x14ac:dyDescent="0.25">
      <c r="A92" s="1" t="s">
        <v>57</v>
      </c>
      <c r="B92" s="6">
        <f>'Demand Input'!G26</f>
        <v>379515</v>
      </c>
      <c r="C92" s="6">
        <f>'Demand Input'!C26</f>
        <v>494775</v>
      </c>
      <c r="D92" s="4">
        <f t="shared" si="8"/>
        <v>0.76704562680006061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</row>
    <row r="93" spans="1:61" s="9" customFormat="1" x14ac:dyDescent="0.25">
      <c r="A93" s="1" t="s">
        <v>58</v>
      </c>
      <c r="B93" s="6">
        <f>'Demand Input'!G27</f>
        <v>434815</v>
      </c>
      <c r="C93" s="6">
        <f>'Demand Input'!C27</f>
        <v>392357</v>
      </c>
      <c r="D93" s="4">
        <f t="shared" si="8"/>
        <v>1.1082126736619966</v>
      </c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</row>
    <row r="94" spans="1:61" s="9" customFormat="1" x14ac:dyDescent="0.25">
      <c r="A94" s="1" t="s">
        <v>59</v>
      </c>
      <c r="B94" s="6">
        <f>'Demand Input'!G28</f>
        <v>342584.59396698955</v>
      </c>
      <c r="C94" s="6">
        <f>'Demand Input'!C28</f>
        <v>507022</v>
      </c>
      <c r="D94" s="4">
        <f t="shared" si="8"/>
        <v>0.67567993887245437</v>
      </c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</row>
    <row r="95" spans="1:61" s="9" customFormat="1" x14ac:dyDescent="0.25">
      <c r="A95" s="58">
        <v>44197</v>
      </c>
      <c r="B95" s="6">
        <f>'Demand Input'!G29</f>
        <v>322657.16013609688</v>
      </c>
      <c r="C95" s="6">
        <f>'Demand Input'!C29</f>
        <v>400923.84918210417</v>
      </c>
      <c r="D95" s="4">
        <f t="shared" si="8"/>
        <v>0.80478415238785739</v>
      </c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</row>
    <row r="96" spans="1:61" s="9" customFormat="1" x14ac:dyDescent="0.25">
      <c r="A96" s="58">
        <v>44228</v>
      </c>
      <c r="B96" s="6">
        <f>'Demand Input'!G30</f>
        <v>354041</v>
      </c>
      <c r="C96" s="6">
        <f>'Demand Input'!C30</f>
        <v>369131.68388434465</v>
      </c>
      <c r="D96" s="4">
        <f t="shared" si="8"/>
        <v>0.95911842699183525</v>
      </c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</row>
    <row r="97" spans="1:61" s="9" customFormat="1" x14ac:dyDescent="0.25">
      <c r="A97" s="58">
        <v>44256</v>
      </c>
      <c r="B97" s="6">
        <f>'Demand Input'!G31</f>
        <v>313343</v>
      </c>
      <c r="C97" s="6">
        <f>'Demand Input'!C31</f>
        <v>374117</v>
      </c>
      <c r="D97" s="4">
        <f t="shared" si="8"/>
        <v>0.83755349262396528</v>
      </c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</row>
    <row r="98" spans="1:61" s="9" customFormat="1" x14ac:dyDescent="0.25">
      <c r="A98" s="58">
        <v>44287</v>
      </c>
      <c r="B98" s="6">
        <f>'Demand Input'!G32</f>
        <v>329084.72175779555</v>
      </c>
      <c r="C98" s="6">
        <f>'Demand Input'!C32</f>
        <v>333800.48818965029</v>
      </c>
      <c r="D98" s="4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</row>
    <row r="99" spans="1:61" s="9" customFormat="1" x14ac:dyDescent="0.25">
      <c r="A99" s="58">
        <v>44317</v>
      </c>
      <c r="B99" s="6">
        <f>'Demand Input'!G33</f>
        <v>353085</v>
      </c>
      <c r="C99" s="6">
        <f>'Demand Input'!C33</f>
        <v>299245.56</v>
      </c>
      <c r="D99" s="4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</row>
    <row r="100" spans="1:61" s="9" customFormat="1" x14ac:dyDescent="0.25">
      <c r="A100" s="58">
        <v>44348</v>
      </c>
      <c r="B100" s="6">
        <f>'Demand Input'!G34</f>
        <v>353141.44209072087</v>
      </c>
      <c r="C100" s="6">
        <f>'Demand Input'!C34</f>
        <v>330441.18698707118</v>
      </c>
      <c r="D100" s="4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</row>
    <row r="102" spans="1:61" x14ac:dyDescent="0.25">
      <c r="A102" s="7" t="str">
        <f>"Wholesale Demand ("&amp;'Demand Input'!$C$9&amp;")"</f>
        <v>Wholesale Demand (Ccf)</v>
      </c>
    </row>
    <row r="103" spans="1:61" x14ac:dyDescent="0.25">
      <c r="A103" s="2" t="s">
        <v>3</v>
      </c>
      <c r="B103" s="3" t="s">
        <v>0</v>
      </c>
      <c r="C103" s="3" t="s">
        <v>1</v>
      </c>
    </row>
    <row r="104" spans="1:61" x14ac:dyDescent="0.25">
      <c r="A104" s="1" t="s">
        <v>8</v>
      </c>
      <c r="B104" s="6">
        <f>'Demand Input'!H18</f>
        <v>0</v>
      </c>
      <c r="C104" s="6">
        <f>'Demand Input'!D18</f>
        <v>0</v>
      </c>
      <c r="D104" s="4" t="e">
        <f>B104/C104</f>
        <v>#DIV/0!</v>
      </c>
      <c r="E104" s="4"/>
      <c r="F104" s="4"/>
      <c r="I104" s="4"/>
      <c r="L104" s="4"/>
      <c r="O104" s="4"/>
      <c r="R104" s="4"/>
      <c r="U104" s="4"/>
    </row>
    <row r="105" spans="1:61" x14ac:dyDescent="0.25">
      <c r="A105" s="1" t="s">
        <v>9</v>
      </c>
      <c r="B105" s="6">
        <f>'Demand Input'!H19</f>
        <v>0</v>
      </c>
      <c r="C105" s="6">
        <f>'Demand Input'!D19</f>
        <v>0</v>
      </c>
      <c r="D105" s="4" t="e">
        <f t="shared" ref="D105:D110" si="9">B105/C105</f>
        <v>#DIV/0!</v>
      </c>
      <c r="E105" s="4"/>
      <c r="F105" s="4"/>
      <c r="I105" s="4"/>
      <c r="L105" s="4"/>
      <c r="O105" s="4"/>
      <c r="R105" s="4"/>
      <c r="U105" s="4"/>
    </row>
    <row r="106" spans="1:61" x14ac:dyDescent="0.25">
      <c r="A106" s="1" t="s">
        <v>10</v>
      </c>
      <c r="B106" s="6">
        <f>'Demand Input'!H20</f>
        <v>0</v>
      </c>
      <c r="C106" s="6">
        <f>'Demand Input'!D20</f>
        <v>0</v>
      </c>
      <c r="D106" s="4" t="e">
        <f t="shared" si="9"/>
        <v>#DIV/0!</v>
      </c>
      <c r="E106" s="4"/>
      <c r="F106" s="4"/>
      <c r="I106" s="4"/>
      <c r="L106" s="4"/>
      <c r="O106" s="4"/>
      <c r="R106" s="4"/>
      <c r="U106" s="4"/>
    </row>
    <row r="107" spans="1:61" x14ac:dyDescent="0.25">
      <c r="A107" s="1" t="s">
        <v>2</v>
      </c>
      <c r="B107" s="6">
        <f>'Demand Input'!H21</f>
        <v>0</v>
      </c>
      <c r="C107" s="6">
        <f>'Demand Input'!D21</f>
        <v>0</v>
      </c>
      <c r="D107" s="4" t="e">
        <f t="shared" si="9"/>
        <v>#DIV/0!</v>
      </c>
      <c r="E107" s="4"/>
      <c r="F107" s="4"/>
      <c r="I107" s="4"/>
      <c r="L107" s="4"/>
      <c r="O107" s="4"/>
      <c r="R107" s="4"/>
      <c r="U107" s="4"/>
    </row>
    <row r="108" spans="1:61" x14ac:dyDescent="0.25">
      <c r="A108" s="1" t="s">
        <v>11</v>
      </c>
      <c r="B108" s="6">
        <f>'Demand Input'!H22</f>
        <v>0</v>
      </c>
      <c r="C108" s="6">
        <f>'Demand Input'!D22</f>
        <v>0</v>
      </c>
      <c r="D108" s="4" t="e">
        <f t="shared" si="9"/>
        <v>#DIV/0!</v>
      </c>
      <c r="E108" s="4"/>
      <c r="F108" s="4"/>
      <c r="I108" s="4"/>
      <c r="L108" s="4"/>
      <c r="O108" s="4"/>
      <c r="R108" s="4"/>
      <c r="U108" s="4"/>
    </row>
    <row r="109" spans="1:61" x14ac:dyDescent="0.25">
      <c r="A109" s="1" t="s">
        <v>12</v>
      </c>
      <c r="B109" s="6">
        <f>'Demand Input'!H23</f>
        <v>0</v>
      </c>
      <c r="C109" s="6">
        <f>'Demand Input'!D23</f>
        <v>0</v>
      </c>
      <c r="D109" s="4" t="e">
        <f t="shared" si="9"/>
        <v>#DIV/0!</v>
      </c>
      <c r="E109" s="4"/>
      <c r="F109" s="4"/>
      <c r="I109" s="4"/>
      <c r="L109" s="4"/>
      <c r="O109" s="4"/>
      <c r="R109" s="4"/>
      <c r="U109" s="4"/>
    </row>
    <row r="110" spans="1:61" x14ac:dyDescent="0.25">
      <c r="A110" s="1" t="s">
        <v>13</v>
      </c>
      <c r="B110" s="6">
        <f>'Demand Input'!H24</f>
        <v>0</v>
      </c>
      <c r="C110" s="6">
        <f>'Demand Input'!D24</f>
        <v>0</v>
      </c>
      <c r="D110" s="4" t="e">
        <f t="shared" si="9"/>
        <v>#DIV/0!</v>
      </c>
      <c r="E110" s="4"/>
      <c r="F110" s="4"/>
      <c r="I110" s="4"/>
      <c r="L110" s="4"/>
      <c r="O110" s="4"/>
      <c r="R110" s="4"/>
      <c r="U110" s="4"/>
    </row>
  </sheetData>
  <mergeCells count="36">
    <mergeCell ref="AF31:AG31"/>
    <mergeCell ref="AF36:AG36"/>
    <mergeCell ref="AD31:AE31"/>
    <mergeCell ref="AL31:AM31"/>
    <mergeCell ref="AL36:AM36"/>
    <mergeCell ref="AJ31:AK31"/>
    <mergeCell ref="AJ36:AK36"/>
    <mergeCell ref="AD36:AE36"/>
    <mergeCell ref="AH31:AI31"/>
    <mergeCell ref="AH36:AI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P31:AQ31"/>
    <mergeCell ref="AP36:AQ36"/>
    <mergeCell ref="AN31:AO31"/>
    <mergeCell ref="AN36:AO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</mergeCells>
  <pageMargins left="0.53" right="0.4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1"/>
  <sheetViews>
    <sheetView showGridLines="0" zoomScale="70" zoomScaleNormal="70" workbookViewId="0">
      <selection activeCell="L54" sqref="L54"/>
    </sheetView>
  </sheetViews>
  <sheetFormatPr defaultColWidth="9.140625" defaultRowHeight="15" x14ac:dyDescent="0.25"/>
  <cols>
    <col min="1" max="1" width="11.85546875" style="31" customWidth="1"/>
    <col min="2" max="4" width="18.28515625" style="31" customWidth="1"/>
    <col min="5" max="5" width="1.85546875" style="31" customWidth="1"/>
    <col min="6" max="8" width="18.28515625" style="31" customWidth="1"/>
    <col min="9" max="16384" width="9.140625" style="31"/>
  </cols>
  <sheetData>
    <row r="1" spans="1:71" s="8" customFormat="1" ht="15" customHeight="1" x14ac:dyDescent="0.25">
      <c r="A1" s="69" t="s">
        <v>22</v>
      </c>
      <c r="B1" s="70"/>
      <c r="C1" s="70"/>
      <c r="D1" s="70"/>
      <c r="E1" s="70"/>
      <c r="F1" s="70"/>
      <c r="G1" s="70"/>
      <c r="H1" s="7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s="8" customFormat="1" ht="15" customHeight="1" x14ac:dyDescent="0.25">
      <c r="A2" s="70"/>
      <c r="B2" s="70"/>
      <c r="C2" s="70"/>
      <c r="D2" s="70"/>
      <c r="E2" s="70"/>
      <c r="F2" s="70"/>
      <c r="G2" s="70"/>
      <c r="H2" s="7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s="8" customFormat="1" ht="15" customHeight="1" x14ac:dyDescent="0.25">
      <c r="A3" s="70"/>
      <c r="B3" s="70"/>
      <c r="C3" s="70"/>
      <c r="D3" s="70"/>
      <c r="E3" s="70"/>
      <c r="F3" s="70"/>
      <c r="G3" s="70"/>
      <c r="H3" s="7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s="8" customFormat="1" ht="15" customHeight="1" x14ac:dyDescent="0.25">
      <c r="A4" s="70"/>
      <c r="B4" s="70"/>
      <c r="C4" s="70"/>
      <c r="D4" s="70"/>
      <c r="E4" s="70"/>
      <c r="F4" s="70"/>
      <c r="G4" s="70"/>
      <c r="H4" s="7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s="8" customFormat="1" ht="15" customHeight="1" x14ac:dyDescent="0.25">
      <c r="A5" s="33"/>
      <c r="B5" s="33"/>
      <c r="C5" s="71" t="str">
        <f>C8</f>
        <v>Narragansett Bay Commission</v>
      </c>
      <c r="D5" s="71"/>
      <c r="E5" s="71"/>
      <c r="F5" s="71"/>
      <c r="G5" s="71"/>
      <c r="H5" s="7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s="8" customFormat="1" ht="15" customHeight="1" x14ac:dyDescent="0.25">
      <c r="A6" s="33"/>
      <c r="B6" s="33"/>
      <c r="C6" s="71"/>
      <c r="D6" s="71"/>
      <c r="E6" s="71"/>
      <c r="F6" s="71"/>
      <c r="G6" s="71"/>
      <c r="H6" s="7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8" customFormat="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s="8" customFormat="1" x14ac:dyDescent="0.25">
      <c r="A8" s="34"/>
      <c r="B8" s="35" t="s">
        <v>20</v>
      </c>
      <c r="C8" s="73" t="s">
        <v>49</v>
      </c>
      <c r="D8" s="73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8" customFormat="1" x14ac:dyDescent="0.25">
      <c r="A9" s="34"/>
      <c r="B9" s="35" t="s">
        <v>15</v>
      </c>
      <c r="C9" s="73" t="s">
        <v>51</v>
      </c>
      <c r="D9" s="73"/>
      <c r="E9" s="34"/>
      <c r="F9" s="34" t="s">
        <v>50</v>
      </c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8" customFormat="1" x14ac:dyDescent="0.25">
      <c r="A10" s="34"/>
      <c r="B10" s="35" t="s">
        <v>19</v>
      </c>
      <c r="C10" s="73" t="s">
        <v>46</v>
      </c>
      <c r="D10" s="73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8" customFormat="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8" customFormat="1" ht="2.25" customHeight="1" x14ac:dyDescent="0.25">
      <c r="A12" s="36"/>
      <c r="B12" s="68"/>
      <c r="C12" s="68"/>
      <c r="D12" s="68"/>
      <c r="E12" s="68"/>
      <c r="F12" s="68"/>
      <c r="G12" s="68"/>
      <c r="H12" s="68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8" customFormat="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s="8" customFormat="1" ht="23.25" x14ac:dyDescent="0.35">
      <c r="A14" s="37"/>
      <c r="B14" s="72" t="s">
        <v>52</v>
      </c>
      <c r="C14" s="72"/>
      <c r="D14" s="72"/>
      <c r="E14" s="72"/>
      <c r="F14" s="72"/>
      <c r="G14" s="72"/>
      <c r="H14" s="7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s="8" customFormat="1" x14ac:dyDescent="0.25">
      <c r="A15" s="37"/>
      <c r="B15" s="66" t="s">
        <v>16</v>
      </c>
      <c r="C15" s="66"/>
      <c r="D15" s="66"/>
      <c r="E15" s="66"/>
      <c r="F15" s="66"/>
      <c r="G15" s="66"/>
      <c r="H15" s="6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s="8" customFormat="1" x14ac:dyDescent="0.25">
      <c r="A16" s="36"/>
      <c r="B16" s="74" t="s">
        <v>62</v>
      </c>
      <c r="C16" s="74"/>
      <c r="D16" s="74"/>
      <c r="E16" s="36"/>
      <c r="F16" s="74" t="s">
        <v>61</v>
      </c>
      <c r="G16" s="74"/>
      <c r="H16" s="74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s="8" customFormat="1" x14ac:dyDescent="0.25">
      <c r="A17" s="38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s="8" customFormat="1" x14ac:dyDescent="0.25">
      <c r="A18" s="42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s="8" customFormat="1" x14ac:dyDescent="0.25">
      <c r="A19" s="42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s="8" customFormat="1" x14ac:dyDescent="0.25">
      <c r="A20" s="42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8" customFormat="1" x14ac:dyDescent="0.25">
      <c r="A21" s="42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s="8" customFormat="1" x14ac:dyDescent="0.25">
      <c r="A22" s="42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s="8" customFormat="1" x14ac:dyDescent="0.25">
      <c r="A23" s="42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s="8" customFormat="1" x14ac:dyDescent="0.25">
      <c r="A24" s="42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s="8" customFormat="1" x14ac:dyDescent="0.25">
      <c r="A25" s="42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s="8" customFormat="1" x14ac:dyDescent="0.25">
      <c r="A26" s="42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s="8" customFormat="1" x14ac:dyDescent="0.25">
      <c r="A27" s="42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8" customFormat="1" x14ac:dyDescent="0.25">
      <c r="A28" s="42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s="8" customFormat="1" x14ac:dyDescent="0.25">
      <c r="A29" s="42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s="8" customFormat="1" x14ac:dyDescent="0.25">
      <c r="A30" s="42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s="8" customFormat="1" x14ac:dyDescent="0.25">
      <c r="A31" s="42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s="8" customFormat="1" x14ac:dyDescent="0.25">
      <c r="A32" s="42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s="8" customFormat="1" x14ac:dyDescent="0.25">
      <c r="A33" s="42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s="8" customFormat="1" x14ac:dyDescent="0.25">
      <c r="A34" s="42" t="s">
        <v>11</v>
      </c>
      <c r="B34" s="20">
        <v>588815.72766404203</v>
      </c>
      <c r="C34" s="20">
        <v>330441.18698707118</v>
      </c>
      <c r="D34" s="60"/>
      <c r="E34" s="21"/>
      <c r="F34" s="60">
        <v>587861.26509186346</v>
      </c>
      <c r="G34" s="60">
        <v>353141.44209072087</v>
      </c>
      <c r="H34" s="60"/>
      <c r="I34" s="28"/>
      <c r="J34" s="2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s="8" customFormat="1" ht="16.149999999999999" customHeight="1" x14ac:dyDescent="0.25">
      <c r="A35" s="34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s="8" customFormat="1" ht="2.25" customHeight="1" x14ac:dyDescent="0.25">
      <c r="A36" s="36"/>
      <c r="B36" s="67"/>
      <c r="C36" s="67"/>
      <c r="D36" s="67"/>
      <c r="E36" s="67"/>
      <c r="F36" s="67"/>
      <c r="G36" s="67"/>
      <c r="H36" s="67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8" customFormat="1" ht="6.75" customHeight="1" x14ac:dyDescent="0.25">
      <c r="A37" s="34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s="8" customFormat="1" ht="23.25" x14ac:dyDescent="0.35">
      <c r="A38" s="37"/>
      <c r="B38" s="72" t="str">
        <f>"Input Water Produced ("&amp;C10&amp;")"</f>
        <v>Input Water Produced (MG)</v>
      </c>
      <c r="C38" s="72"/>
      <c r="D38" s="72"/>
      <c r="E38" s="72"/>
      <c r="F38" s="72"/>
      <c r="G38" s="72"/>
      <c r="H38" s="72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s="8" customFormat="1" x14ac:dyDescent="0.25">
      <c r="A39" s="37"/>
      <c r="B39" s="66" t="s">
        <v>21</v>
      </c>
      <c r="C39" s="66"/>
      <c r="D39" s="66"/>
      <c r="E39" s="66"/>
      <c r="F39" s="66"/>
      <c r="G39" s="66"/>
      <c r="H39" s="66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s="8" customFormat="1" ht="23.25" x14ac:dyDescent="0.35">
      <c r="A40" s="37"/>
      <c r="B40" s="34"/>
      <c r="C40" s="38" t="s">
        <v>3</v>
      </c>
      <c r="D40" s="39" t="s">
        <v>18</v>
      </c>
      <c r="E40" s="40"/>
      <c r="F40" s="39" t="s">
        <v>17</v>
      </c>
      <c r="G40" s="41"/>
      <c r="H40" s="34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s="8" customFormat="1" x14ac:dyDescent="0.25">
      <c r="A41" s="37"/>
      <c r="B41" s="34"/>
      <c r="C41" s="42" t="s">
        <v>8</v>
      </c>
      <c r="D41" s="19"/>
      <c r="E41" s="43"/>
      <c r="F41" s="19"/>
      <c r="G41" s="4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s="8" customFormat="1" x14ac:dyDescent="0.25">
      <c r="A42" s="37"/>
      <c r="B42" s="34"/>
      <c r="C42" s="42" t="s">
        <v>9</v>
      </c>
      <c r="D42" s="19"/>
      <c r="E42" s="43"/>
      <c r="F42" s="19"/>
      <c r="G42" s="4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s="8" customFormat="1" x14ac:dyDescent="0.25">
      <c r="A43" s="37"/>
      <c r="B43" s="34"/>
      <c r="C43" s="42" t="s">
        <v>10</v>
      </c>
      <c r="D43" s="19"/>
      <c r="E43" s="43"/>
      <c r="F43" s="19"/>
      <c r="G43" s="4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s="8" customFormat="1" x14ac:dyDescent="0.25">
      <c r="A44" s="37"/>
      <c r="B44" s="34"/>
      <c r="C44" s="42" t="s">
        <v>2</v>
      </c>
      <c r="D44" s="19"/>
      <c r="E44" s="43"/>
      <c r="F44" s="19"/>
      <c r="G44" s="44"/>
      <c r="H44" s="31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s="8" customFormat="1" x14ac:dyDescent="0.25">
      <c r="A45" s="37"/>
      <c r="B45" s="34"/>
      <c r="C45" s="42" t="s">
        <v>11</v>
      </c>
      <c r="D45" s="19"/>
      <c r="E45" s="43"/>
      <c r="F45" s="19"/>
      <c r="G45" s="44"/>
      <c r="H45" s="31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8" customFormat="1" x14ac:dyDescent="0.25">
      <c r="A46" s="37"/>
      <c r="B46" s="34"/>
      <c r="C46" s="42" t="s">
        <v>12</v>
      </c>
      <c r="D46" s="19"/>
      <c r="E46" s="43"/>
      <c r="F46" s="19"/>
      <c r="G46" s="44"/>
      <c r="H46" s="31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s="8" customFormat="1" x14ac:dyDescent="0.25">
      <c r="A47" s="37"/>
      <c r="B47" s="34"/>
      <c r="C47" s="42" t="s">
        <v>13</v>
      </c>
      <c r="D47" s="19"/>
      <c r="E47" s="43"/>
      <c r="F47" s="19"/>
      <c r="G47" s="44"/>
      <c r="H47" s="31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s="8" customFormat="1" x14ac:dyDescent="0.25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s="8" customFormat="1" x14ac:dyDescent="0.25">
      <c r="A49" s="37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s="8" customFormat="1" x14ac:dyDescent="0.25">
      <c r="A50" s="34"/>
      <c r="B50" s="34"/>
      <c r="C50" s="34"/>
      <c r="D50" s="28"/>
      <c r="E50" s="28"/>
      <c r="F50" s="28"/>
      <c r="G50" s="28"/>
      <c r="H50" s="28"/>
      <c r="I50" s="28"/>
      <c r="J50" s="28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s="8" customFormat="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s="8" customFormat="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s="8" customFormat="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8" customFormat="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s="8" customFormat="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s="8" customFormat="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s="8" customFormat="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s="8" customFormat="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s="8" customFormat="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s="8" customFormat="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s="8" customFormat="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s="8" customFormat="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s="8" customFormat="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s="8" customFormat="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s="8" customFormat="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s="8" customFormat="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s="8" customFormat="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s="8" customFormat="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s="8" customFormat="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s="8" customFormat="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s="8" customFormat="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</sheetData>
  <mergeCells count="13">
    <mergeCell ref="B39:H39"/>
    <mergeCell ref="B36:H36"/>
    <mergeCell ref="B12:H12"/>
    <mergeCell ref="A1:H4"/>
    <mergeCell ref="C5:H6"/>
    <mergeCell ref="B38:H38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26"/>
  <sheetViews>
    <sheetView view="pageBreakPreview" zoomScaleNormal="100" zoomScaleSheetLayoutView="100" workbookViewId="0">
      <selection activeCell="M4" sqref="M4"/>
    </sheetView>
  </sheetViews>
  <sheetFormatPr defaultColWidth="9.140625" defaultRowHeight="15" x14ac:dyDescent="0.25"/>
  <cols>
    <col min="1" max="1" width="3.42578125" style="31" customWidth="1"/>
    <col min="2" max="2" width="3.85546875" style="31" customWidth="1"/>
    <col min="3" max="3" width="15.28515625" style="31" customWidth="1"/>
    <col min="4" max="4" width="3.85546875" style="31" customWidth="1"/>
    <col min="5" max="5" width="13.85546875" style="31" customWidth="1"/>
    <col min="6" max="6" width="3.85546875" style="31" customWidth="1"/>
    <col min="7" max="7" width="11.28515625" style="31" bestFit="1" customWidth="1"/>
    <col min="8" max="8" width="3.85546875" style="31" customWidth="1"/>
    <col min="9" max="9" width="11.5703125" style="31" customWidth="1"/>
    <col min="10" max="10" width="3.85546875" style="31" customWidth="1"/>
    <col min="11" max="11" width="11" style="31" bestFit="1" customWidth="1"/>
    <col min="12" max="12" width="3.85546875" style="31" customWidth="1"/>
    <col min="13" max="13" width="12" style="31" bestFit="1" customWidth="1"/>
    <col min="14" max="14" width="3.85546875" style="31" customWidth="1"/>
    <col min="15" max="15" width="13.28515625" style="31" customWidth="1"/>
    <col min="16" max="16" width="3.42578125" style="31" customWidth="1"/>
    <col min="17" max="17" width="12" style="31" bestFit="1" customWidth="1"/>
    <col min="18" max="18" width="2.85546875" style="31" customWidth="1"/>
    <col min="19" max="19" width="10.7109375" style="31" bestFit="1" customWidth="1"/>
    <col min="20" max="20" width="2.7109375" style="31" customWidth="1"/>
    <col min="21" max="21" width="12.28515625" style="31" customWidth="1"/>
    <col min="22" max="22" width="1.7109375" style="31" customWidth="1"/>
    <col min="23" max="23" width="9.140625" style="31"/>
    <col min="24" max="24" width="2" style="31" customWidth="1"/>
    <col min="25" max="25" width="11" style="31" bestFit="1" customWidth="1"/>
    <col min="26" max="26" width="1.28515625" style="31" customWidth="1"/>
    <col min="27" max="27" width="10.7109375" style="31" bestFit="1" customWidth="1"/>
    <col min="28" max="28" width="1.7109375" style="31" customWidth="1"/>
    <col min="29" max="29" width="11" style="31" bestFit="1" customWidth="1"/>
    <col min="30" max="30" width="1.5703125" style="31" customWidth="1"/>
    <col min="31" max="31" width="9.140625" style="31"/>
    <col min="32" max="32" width="1.28515625" style="31" customWidth="1"/>
    <col min="33" max="33" width="11" style="31" bestFit="1" customWidth="1"/>
    <col min="34" max="34" width="1.28515625" style="31" customWidth="1"/>
    <col min="35" max="35" width="9.140625" style="31"/>
    <col min="36" max="36" width="1.140625" style="31" customWidth="1"/>
    <col min="37" max="37" width="14" style="31" bestFit="1" customWidth="1"/>
    <col min="38" max="38" width="1.28515625" style="31" customWidth="1"/>
    <col min="39" max="39" width="9.140625" style="31"/>
    <col min="40" max="40" width="1.5703125" style="31" customWidth="1"/>
    <col min="41" max="41" width="14" style="31" bestFit="1" customWidth="1"/>
    <col min="42" max="42" width="1.42578125" style="31" customWidth="1"/>
    <col min="43" max="44" width="9.140625" style="31"/>
    <col min="45" max="45" width="11" style="31" bestFit="1" customWidth="1"/>
    <col min="46" max="48" width="9.140625" style="31"/>
    <col min="49" max="49" width="11.85546875" style="31" customWidth="1"/>
    <col min="50" max="52" width="9.140625" style="31"/>
    <col min="53" max="53" width="14" style="31" bestFit="1" customWidth="1"/>
    <col min="54" max="56" width="9.140625" style="31"/>
    <col min="57" max="57" width="11.5703125" style="31" bestFit="1" customWidth="1"/>
    <col min="58" max="16384" width="9.140625" style="31"/>
  </cols>
  <sheetData>
    <row r="1" spans="1:21" ht="23.25" x14ac:dyDescent="0.35">
      <c r="A1" s="46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.75" x14ac:dyDescent="0.3">
      <c r="A3" s="34"/>
      <c r="B3" s="47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25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1" x14ac:dyDescent="0.25">
      <c r="A7" s="8"/>
      <c r="B7" s="8"/>
      <c r="C7" s="57">
        <v>44348</v>
      </c>
      <c r="D7" s="8"/>
      <c r="E7" s="26">
        <v>5681848.2000000002</v>
      </c>
      <c r="F7" s="8"/>
      <c r="G7" s="26">
        <v>1346318.78</v>
      </c>
      <c r="H7" s="51"/>
      <c r="I7" s="50">
        <v>802276.19</v>
      </c>
      <c r="J7" s="8"/>
      <c r="K7" s="26">
        <v>561283.43999999994</v>
      </c>
      <c r="L7" s="8"/>
      <c r="M7" s="26">
        <v>4225375</v>
      </c>
      <c r="N7" s="8"/>
      <c r="O7" s="26">
        <f>SUM(E7,G7,I7,K7,M7)</f>
        <v>12617101.609999999</v>
      </c>
      <c r="P7" s="8"/>
    </row>
    <row r="8" spans="1:21" x14ac:dyDescent="0.25">
      <c r="A8" s="8"/>
      <c r="B8" s="8"/>
      <c r="C8" s="27" t="s">
        <v>28</v>
      </c>
      <c r="D8" s="25"/>
      <c r="E8" s="25" t="s">
        <v>29</v>
      </c>
      <c r="F8" s="25"/>
      <c r="G8" s="25" t="s">
        <v>30</v>
      </c>
      <c r="H8" s="25"/>
      <c r="I8" s="25" t="s">
        <v>47</v>
      </c>
      <c r="J8" s="25"/>
      <c r="K8" s="25" t="s">
        <v>31</v>
      </c>
      <c r="L8" s="25"/>
      <c r="M8" s="25" t="s">
        <v>32</v>
      </c>
      <c r="N8" s="25"/>
      <c r="O8" s="25" t="s">
        <v>33</v>
      </c>
      <c r="P8" s="8"/>
    </row>
    <row r="9" spans="1:2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1" x14ac:dyDescent="0.25">
      <c r="A10" s="8"/>
      <c r="B10" s="8"/>
      <c r="C10" s="57">
        <v>44317</v>
      </c>
      <c r="D10" s="8"/>
      <c r="E10" s="26">
        <v>5991854.4499999993</v>
      </c>
      <c r="F10" s="8"/>
      <c r="G10" s="26">
        <v>1399216.13</v>
      </c>
      <c r="H10" s="51"/>
      <c r="I10" s="50">
        <v>801947.92</v>
      </c>
      <c r="J10" s="8"/>
      <c r="K10" s="26">
        <v>643621.52</v>
      </c>
      <c r="L10" s="8"/>
      <c r="M10" s="26">
        <v>3922712.98</v>
      </c>
      <c r="N10" s="8"/>
      <c r="O10" s="26">
        <f>SUM(E10,G10,I10,K10,M10)</f>
        <v>12759353</v>
      </c>
      <c r="P10" s="8"/>
    </row>
    <row r="11" spans="1:21" x14ac:dyDescent="0.25">
      <c r="A11" s="8"/>
      <c r="B11" s="8"/>
      <c r="C11" s="27" t="s">
        <v>54</v>
      </c>
      <c r="D11" s="25"/>
      <c r="E11" s="25" t="s">
        <v>29</v>
      </c>
      <c r="F11" s="25"/>
      <c r="G11" s="25" t="s">
        <v>30</v>
      </c>
      <c r="H11" s="25"/>
      <c r="I11" s="25" t="s">
        <v>47</v>
      </c>
      <c r="J11" s="25"/>
      <c r="K11" s="25" t="s">
        <v>31</v>
      </c>
      <c r="L11" s="25"/>
      <c r="M11" s="25" t="s">
        <v>32</v>
      </c>
      <c r="N11" s="25"/>
      <c r="O11" s="25" t="s">
        <v>33</v>
      </c>
      <c r="P11" s="8"/>
    </row>
    <row r="12" spans="1:2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x14ac:dyDescent="0.25">
      <c r="A13" s="8"/>
      <c r="B13" s="8"/>
      <c r="C13" s="57">
        <v>44287</v>
      </c>
      <c r="D13" s="8"/>
      <c r="E13" s="26">
        <v>5466347.4199999999</v>
      </c>
      <c r="F13" s="8"/>
      <c r="G13" s="26">
        <v>1287629.42</v>
      </c>
      <c r="H13" s="51"/>
      <c r="I13" s="50">
        <v>883522.09</v>
      </c>
      <c r="J13" s="8"/>
      <c r="K13" s="26">
        <v>557360.07999999996</v>
      </c>
      <c r="L13" s="8"/>
      <c r="M13" s="26">
        <v>3874364.35</v>
      </c>
      <c r="N13" s="8"/>
      <c r="O13" s="26">
        <f>SUM(E13,G13,I13,K13,M13)</f>
        <v>12069223.359999999</v>
      </c>
      <c r="P13" s="8"/>
    </row>
    <row r="14" spans="1:21" x14ac:dyDescent="0.25">
      <c r="A14" s="8"/>
      <c r="B14" s="8"/>
      <c r="C14" s="27" t="s">
        <v>54</v>
      </c>
      <c r="D14" s="25"/>
      <c r="E14" s="25" t="s">
        <v>29</v>
      </c>
      <c r="F14" s="25"/>
      <c r="G14" s="25" t="s">
        <v>30</v>
      </c>
      <c r="H14" s="25"/>
      <c r="I14" s="25" t="s">
        <v>47</v>
      </c>
      <c r="J14" s="25"/>
      <c r="K14" s="25" t="s">
        <v>31</v>
      </c>
      <c r="L14" s="25"/>
      <c r="M14" s="25" t="s">
        <v>32</v>
      </c>
      <c r="N14" s="25"/>
      <c r="O14" s="25" t="s">
        <v>33</v>
      </c>
      <c r="P14" s="8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1" x14ac:dyDescent="0.25">
      <c r="A16" s="8"/>
      <c r="B16" s="8"/>
      <c r="C16" s="57">
        <v>44256</v>
      </c>
      <c r="D16" s="8"/>
      <c r="E16" s="26">
        <v>5222333.49</v>
      </c>
      <c r="F16" s="8"/>
      <c r="G16" s="26">
        <v>1505379.9</v>
      </c>
      <c r="H16" s="51"/>
      <c r="I16" s="50">
        <v>795996.13</v>
      </c>
      <c r="J16" s="8"/>
      <c r="K16" s="26">
        <v>598187.38</v>
      </c>
      <c r="L16" s="8"/>
      <c r="M16" s="26">
        <v>3910555.3200000003</v>
      </c>
      <c r="N16" s="8"/>
      <c r="O16" s="26">
        <f>SUM(E16,G16,I16,K16,M16)</f>
        <v>12032452.220000001</v>
      </c>
      <c r="P16" s="8"/>
    </row>
    <row r="17" spans="1:16" x14ac:dyDescent="0.25">
      <c r="A17" s="8"/>
      <c r="B17" s="8"/>
      <c r="C17" s="27" t="s">
        <v>54</v>
      </c>
      <c r="D17" s="25"/>
      <c r="E17" s="25" t="s">
        <v>29</v>
      </c>
      <c r="F17" s="25"/>
      <c r="G17" s="25" t="s">
        <v>30</v>
      </c>
      <c r="H17" s="25"/>
      <c r="I17" s="25" t="s">
        <v>47</v>
      </c>
      <c r="J17" s="25"/>
      <c r="K17" s="25" t="s">
        <v>31</v>
      </c>
      <c r="L17" s="25"/>
      <c r="M17" s="25" t="s">
        <v>32</v>
      </c>
      <c r="N17" s="25"/>
      <c r="O17" s="25" t="s">
        <v>33</v>
      </c>
      <c r="P17" s="8"/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8"/>
      <c r="B19" s="8"/>
      <c r="C19" s="57">
        <v>44228</v>
      </c>
      <c r="D19" s="8"/>
      <c r="E19" s="26">
        <v>6389256.4299999997</v>
      </c>
      <c r="F19" s="8"/>
      <c r="G19" s="26">
        <v>1523452.14</v>
      </c>
      <c r="H19" s="51"/>
      <c r="I19" s="50">
        <v>922568.87</v>
      </c>
      <c r="J19" s="8"/>
      <c r="K19" s="26">
        <v>660900.6</v>
      </c>
      <c r="L19" s="8"/>
      <c r="M19" s="26">
        <v>3979640.65</v>
      </c>
      <c r="N19" s="8"/>
      <c r="O19" s="26">
        <f>SUM(E19,G19,I19,K19,M19)</f>
        <v>13475818.689999999</v>
      </c>
      <c r="P19" s="8"/>
    </row>
    <row r="20" spans="1:16" x14ac:dyDescent="0.25">
      <c r="A20" s="8"/>
      <c r="B20" s="8"/>
      <c r="C20" s="27" t="s">
        <v>54</v>
      </c>
      <c r="D20" s="25"/>
      <c r="E20" s="25" t="s">
        <v>29</v>
      </c>
      <c r="F20" s="25"/>
      <c r="G20" s="25" t="s">
        <v>30</v>
      </c>
      <c r="H20" s="25"/>
      <c r="I20" s="25" t="s">
        <v>47</v>
      </c>
      <c r="J20" s="25"/>
      <c r="K20" s="25" t="s">
        <v>31</v>
      </c>
      <c r="L20" s="25"/>
      <c r="M20" s="25" t="s">
        <v>32</v>
      </c>
      <c r="N20" s="25"/>
      <c r="O20" s="25" t="s">
        <v>33</v>
      </c>
      <c r="P20" s="8"/>
    </row>
    <row r="21" spans="1:1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8"/>
      <c r="B22" s="8"/>
      <c r="C22" s="57">
        <v>44197</v>
      </c>
      <c r="D22" s="8"/>
      <c r="E22" s="26">
        <v>6402607.6200000001</v>
      </c>
      <c r="F22" s="8"/>
      <c r="G22" s="26">
        <v>1605667.5</v>
      </c>
      <c r="H22" s="51"/>
      <c r="I22" s="50">
        <v>943966.95</v>
      </c>
      <c r="J22" s="8"/>
      <c r="K22" s="26">
        <v>672367.65</v>
      </c>
      <c r="L22" s="8"/>
      <c r="M22" s="26">
        <v>3916487.77</v>
      </c>
      <c r="N22" s="8"/>
      <c r="O22" s="26">
        <f>SUM(E22,G22,I22,K22,M22)</f>
        <v>13541097.49</v>
      </c>
      <c r="P22" s="8"/>
    </row>
    <row r="23" spans="1:16" x14ac:dyDescent="0.25">
      <c r="A23" s="8"/>
      <c r="B23" s="8"/>
      <c r="C23" s="27" t="s">
        <v>54</v>
      </c>
      <c r="D23" s="25"/>
      <c r="E23" s="25" t="s">
        <v>29</v>
      </c>
      <c r="F23" s="25"/>
      <c r="G23" s="25" t="s">
        <v>30</v>
      </c>
      <c r="H23" s="25"/>
      <c r="I23" s="25" t="s">
        <v>47</v>
      </c>
      <c r="J23" s="25"/>
      <c r="K23" s="25" t="s">
        <v>31</v>
      </c>
      <c r="L23" s="25"/>
      <c r="M23" s="25" t="s">
        <v>32</v>
      </c>
      <c r="N23" s="25"/>
      <c r="O23" s="25" t="s">
        <v>33</v>
      </c>
      <c r="P23" s="8"/>
    </row>
    <row r="24" spans="1:16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5">
      <c r="A25" s="8"/>
      <c r="B25" s="8"/>
      <c r="C25" s="57">
        <v>44166</v>
      </c>
      <c r="D25" s="8"/>
      <c r="E25" s="26">
        <v>6546503.9700000007</v>
      </c>
      <c r="F25" s="8"/>
      <c r="G25" s="26">
        <v>1719164.47</v>
      </c>
      <c r="H25" s="51"/>
      <c r="I25" s="50">
        <v>836161.19</v>
      </c>
      <c r="J25" s="8"/>
      <c r="K25" s="26">
        <v>671650.96</v>
      </c>
      <c r="L25" s="8"/>
      <c r="M25" s="26">
        <v>4090886.0700000003</v>
      </c>
      <c r="N25" s="8"/>
      <c r="O25" s="26">
        <f>SUM(E25,G25,I25,K25,M25)</f>
        <v>13864366.66</v>
      </c>
      <c r="P25" s="8"/>
    </row>
    <row r="26" spans="1:16" x14ac:dyDescent="0.25">
      <c r="A26" s="8"/>
      <c r="B26" s="8"/>
      <c r="C26" s="27" t="s">
        <v>54</v>
      </c>
      <c r="D26" s="25"/>
      <c r="E26" s="25" t="s">
        <v>29</v>
      </c>
      <c r="F26" s="25"/>
      <c r="G26" s="25" t="s">
        <v>30</v>
      </c>
      <c r="H26" s="25"/>
      <c r="I26" s="25" t="s">
        <v>47</v>
      </c>
      <c r="J26" s="25"/>
      <c r="K26" s="25" t="s">
        <v>31</v>
      </c>
      <c r="L26" s="25"/>
      <c r="M26" s="25" t="s">
        <v>32</v>
      </c>
      <c r="N26" s="25"/>
      <c r="O26" s="25" t="s">
        <v>33</v>
      </c>
      <c r="P26" s="8"/>
    </row>
    <row r="27" spans="1:16" x14ac:dyDescent="0.25">
      <c r="A27" s="8"/>
      <c r="B27" s="8"/>
      <c r="C27" s="5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8"/>
      <c r="B28" s="8"/>
      <c r="C28" s="57">
        <v>44136</v>
      </c>
      <c r="D28" s="8"/>
      <c r="E28" s="26">
        <v>6365814.7799999993</v>
      </c>
      <c r="F28" s="8"/>
      <c r="G28" s="26">
        <v>1762674.79</v>
      </c>
      <c r="H28" s="51"/>
      <c r="I28" s="50">
        <v>895862.48</v>
      </c>
      <c r="J28" s="8"/>
      <c r="K28" s="26">
        <v>833628.08</v>
      </c>
      <c r="L28" s="8"/>
      <c r="M28" s="26">
        <v>3711523.6100000003</v>
      </c>
      <c r="N28" s="8"/>
      <c r="O28" s="26">
        <f>SUM(E28,G28,I28,K28,M28)</f>
        <v>13569503.739999998</v>
      </c>
      <c r="P28" s="8"/>
    </row>
    <row r="29" spans="1:16" x14ac:dyDescent="0.25">
      <c r="A29" s="8"/>
      <c r="B29" s="8"/>
      <c r="C29" s="27" t="s">
        <v>54</v>
      </c>
      <c r="D29" s="25"/>
      <c r="E29" s="25" t="s">
        <v>29</v>
      </c>
      <c r="F29" s="25"/>
      <c r="G29" s="25" t="s">
        <v>30</v>
      </c>
      <c r="H29" s="25"/>
      <c r="I29" s="25" t="s">
        <v>47</v>
      </c>
      <c r="J29" s="25"/>
      <c r="K29" s="25" t="s">
        <v>31</v>
      </c>
      <c r="L29" s="25"/>
      <c r="M29" s="25" t="s">
        <v>32</v>
      </c>
      <c r="N29" s="25"/>
      <c r="O29" s="25" t="s">
        <v>33</v>
      </c>
      <c r="P29" s="8"/>
    </row>
    <row r="30" spans="1:16" x14ac:dyDescent="0.25">
      <c r="A30" s="8"/>
      <c r="B30" s="8"/>
      <c r="C30" s="5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5">
      <c r="A31" s="8"/>
      <c r="B31" s="8"/>
      <c r="C31" s="57">
        <v>44105</v>
      </c>
      <c r="D31" s="8"/>
      <c r="E31" s="26">
        <v>6467360.46</v>
      </c>
      <c r="F31" s="8"/>
      <c r="G31" s="26">
        <v>1592758.31</v>
      </c>
      <c r="H31" s="51"/>
      <c r="I31" s="50">
        <v>1136806.56</v>
      </c>
      <c r="J31" s="8"/>
      <c r="K31" s="26">
        <v>705071.68</v>
      </c>
      <c r="L31" s="8"/>
      <c r="M31" s="26">
        <v>3587464.2</v>
      </c>
      <c r="N31" s="8"/>
      <c r="O31" s="26">
        <f>SUM(E31,G31,I31,K31,M31)</f>
        <v>13489461.210000001</v>
      </c>
      <c r="P31" s="8"/>
    </row>
    <row r="32" spans="1:16" x14ac:dyDescent="0.25">
      <c r="A32" s="8"/>
      <c r="B32" s="8"/>
      <c r="C32" s="27" t="s">
        <v>54</v>
      </c>
      <c r="D32" s="25"/>
      <c r="E32" s="25" t="s">
        <v>29</v>
      </c>
      <c r="F32" s="25"/>
      <c r="G32" s="25" t="s">
        <v>30</v>
      </c>
      <c r="H32" s="25"/>
      <c r="I32" s="25" t="s">
        <v>47</v>
      </c>
      <c r="J32" s="25"/>
      <c r="K32" s="25" t="s">
        <v>31</v>
      </c>
      <c r="L32" s="25"/>
      <c r="M32" s="25" t="s">
        <v>32</v>
      </c>
      <c r="N32" s="25"/>
      <c r="O32" s="25" t="s">
        <v>33</v>
      </c>
      <c r="P32" s="8"/>
    </row>
    <row r="33" spans="1:16" x14ac:dyDescent="0.25">
      <c r="A33" s="8"/>
      <c r="B33" s="8"/>
      <c r="C33" s="5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8"/>
      <c r="B34" s="8"/>
      <c r="C34" s="57">
        <v>44075</v>
      </c>
      <c r="D34" s="8"/>
      <c r="E34" s="26">
        <v>7064917.0800000001</v>
      </c>
      <c r="F34" s="8"/>
      <c r="G34" s="26">
        <v>2061433.98</v>
      </c>
      <c r="H34" s="51"/>
      <c r="I34" s="50">
        <v>1138006.3899999999</v>
      </c>
      <c r="J34" s="8"/>
      <c r="K34" s="26">
        <v>708443.88</v>
      </c>
      <c r="L34" s="8"/>
      <c r="M34" s="26">
        <v>3952463.65</v>
      </c>
      <c r="N34" s="8"/>
      <c r="O34" s="26">
        <f>SUM(E34,G34,I34,K34,M34)</f>
        <v>14925264.980000002</v>
      </c>
      <c r="P34" s="8"/>
    </row>
    <row r="35" spans="1:16" x14ac:dyDescent="0.25">
      <c r="A35" s="8"/>
      <c r="B35" s="8"/>
      <c r="C35" s="27" t="s">
        <v>54</v>
      </c>
      <c r="D35" s="25"/>
      <c r="E35" s="25" t="s">
        <v>29</v>
      </c>
      <c r="F35" s="25"/>
      <c r="G35" s="25" t="s">
        <v>30</v>
      </c>
      <c r="H35" s="25"/>
      <c r="I35" s="25" t="s">
        <v>47</v>
      </c>
      <c r="J35" s="25"/>
      <c r="K35" s="25" t="s">
        <v>31</v>
      </c>
      <c r="L35" s="25"/>
      <c r="M35" s="25" t="s">
        <v>32</v>
      </c>
      <c r="N35" s="25"/>
      <c r="O35" s="25" t="s">
        <v>33</v>
      </c>
      <c r="P35" s="8"/>
    </row>
    <row r="36" spans="1:16" x14ac:dyDescent="0.25">
      <c r="A36" s="8"/>
      <c r="B36" s="8"/>
      <c r="C36" s="5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8"/>
      <c r="C37" s="57">
        <v>44044</v>
      </c>
      <c r="D37" s="8"/>
      <c r="E37" s="26">
        <v>8435860.2300000004</v>
      </c>
      <c r="F37" s="8"/>
      <c r="G37" s="26">
        <v>1943749.78</v>
      </c>
      <c r="H37" s="51"/>
      <c r="I37" s="50">
        <v>980400.35</v>
      </c>
      <c r="J37" s="8"/>
      <c r="K37" s="26">
        <v>742524.61</v>
      </c>
      <c r="L37" s="8"/>
      <c r="M37" s="26">
        <v>4024364.96</v>
      </c>
      <c r="N37" s="8"/>
      <c r="O37" s="26">
        <f>SUM(E37,G37,I37,K37,M37)</f>
        <v>16126899.93</v>
      </c>
      <c r="P37" s="8"/>
    </row>
    <row r="38" spans="1:16" x14ac:dyDescent="0.25">
      <c r="A38" s="8"/>
      <c r="B38" s="8"/>
      <c r="C38" s="27" t="s">
        <v>54</v>
      </c>
      <c r="D38" s="25"/>
      <c r="E38" s="25" t="s">
        <v>29</v>
      </c>
      <c r="F38" s="25"/>
      <c r="G38" s="25" t="s">
        <v>30</v>
      </c>
      <c r="H38" s="25"/>
      <c r="I38" s="25" t="s">
        <v>47</v>
      </c>
      <c r="J38" s="25"/>
      <c r="K38" s="25" t="s">
        <v>31</v>
      </c>
      <c r="L38" s="25"/>
      <c r="M38" s="25" t="s">
        <v>32</v>
      </c>
      <c r="N38" s="25"/>
      <c r="O38" s="25" t="s">
        <v>33</v>
      </c>
      <c r="P38" s="8"/>
    </row>
    <row r="39" spans="1:16" x14ac:dyDescent="0.25">
      <c r="A39" s="8"/>
      <c r="B39" s="8"/>
      <c r="C39" s="5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8"/>
      <c r="B40" s="8"/>
      <c r="C40" s="57">
        <v>44013</v>
      </c>
      <c r="D40" s="8"/>
      <c r="E40" s="26">
        <v>7665645.75</v>
      </c>
      <c r="F40" s="8"/>
      <c r="G40" s="26">
        <v>1662701.27</v>
      </c>
      <c r="H40" s="51"/>
      <c r="I40" s="50">
        <v>1040509.2</v>
      </c>
      <c r="J40" s="8"/>
      <c r="K40" s="26">
        <v>708660.8</v>
      </c>
      <c r="L40" s="8"/>
      <c r="M40" s="26">
        <v>4082278.35</v>
      </c>
      <c r="N40" s="8"/>
      <c r="O40" s="26">
        <f>SUM(E40,G40,I40,K40,M40)</f>
        <v>15159795.369999999</v>
      </c>
      <c r="P40" s="8"/>
    </row>
    <row r="41" spans="1:16" x14ac:dyDescent="0.25">
      <c r="A41" s="8"/>
      <c r="B41" s="8"/>
      <c r="C41" s="27" t="s">
        <v>54</v>
      </c>
      <c r="D41" s="25"/>
      <c r="E41" s="25" t="s">
        <v>29</v>
      </c>
      <c r="F41" s="25"/>
      <c r="G41" s="25" t="s">
        <v>30</v>
      </c>
      <c r="H41" s="25"/>
      <c r="I41" s="25" t="s">
        <v>47</v>
      </c>
      <c r="J41" s="25"/>
      <c r="K41" s="25" t="s">
        <v>31</v>
      </c>
      <c r="L41" s="25"/>
      <c r="M41" s="25" t="s">
        <v>32</v>
      </c>
      <c r="N41" s="25"/>
      <c r="O41" s="25" t="s">
        <v>33</v>
      </c>
      <c r="P41" s="8"/>
    </row>
    <row r="42" spans="1:16" x14ac:dyDescent="0.25">
      <c r="A42" s="8"/>
      <c r="B42" s="8"/>
      <c r="C42" s="5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8"/>
      <c r="B43" s="8"/>
      <c r="C43" s="57">
        <v>43983</v>
      </c>
      <c r="D43" s="8"/>
      <c r="E43" s="26">
        <v>6175284.2000000002</v>
      </c>
      <c r="F43" s="8"/>
      <c r="G43" s="26">
        <v>1623296.51</v>
      </c>
      <c r="H43" s="51"/>
      <c r="I43" s="50">
        <v>1015588.13</v>
      </c>
      <c r="J43" s="8"/>
      <c r="K43" s="26">
        <v>790468.27</v>
      </c>
      <c r="L43" s="8"/>
      <c r="M43" s="26">
        <v>4068147.55</v>
      </c>
      <c r="N43" s="8"/>
      <c r="O43" s="26">
        <f>SUM(E43,G43,I43,K43,M43)</f>
        <v>13672784.66</v>
      </c>
      <c r="P43" s="8"/>
    </row>
    <row r="44" spans="1:16" ht="30" x14ac:dyDescent="0.25">
      <c r="A44" s="8"/>
      <c r="B44" s="8"/>
      <c r="C44" s="27" t="s">
        <v>35</v>
      </c>
      <c r="D44" s="25"/>
      <c r="E44" s="25" t="s">
        <v>29</v>
      </c>
      <c r="F44" s="25"/>
      <c r="G44" s="25" t="s">
        <v>30</v>
      </c>
      <c r="H44" s="25"/>
      <c r="I44" s="25" t="s">
        <v>47</v>
      </c>
      <c r="J44" s="25"/>
      <c r="K44" s="25" t="s">
        <v>31</v>
      </c>
      <c r="L44" s="25"/>
      <c r="M44" s="25" t="s">
        <v>32</v>
      </c>
      <c r="N44" s="25"/>
      <c r="O44" s="25" t="s">
        <v>33</v>
      </c>
      <c r="P44" s="8"/>
    </row>
    <row r="45" spans="1:16" x14ac:dyDescent="0.25">
      <c r="A45" s="8"/>
      <c r="B45" s="8"/>
      <c r="C45" s="5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A46" s="8"/>
      <c r="B46" s="8"/>
      <c r="C46" s="57">
        <v>43952</v>
      </c>
      <c r="D46" s="8"/>
      <c r="E46" s="26">
        <v>6897025.629999999</v>
      </c>
      <c r="F46" s="8"/>
      <c r="G46" s="26">
        <v>1739861.0900000003</v>
      </c>
      <c r="H46" s="51"/>
      <c r="I46" s="50">
        <v>1132124.7300000002</v>
      </c>
      <c r="J46" s="8"/>
      <c r="K46" s="26">
        <v>887546.29</v>
      </c>
      <c r="L46" s="8"/>
      <c r="M46" s="26">
        <v>4148160.1600000006</v>
      </c>
      <c r="N46" s="8"/>
      <c r="O46" s="26">
        <f>SUM(E46,G46,I46,K46,M46)</f>
        <v>14804717.899999999</v>
      </c>
      <c r="P46" s="8"/>
    </row>
    <row r="47" spans="1:16" ht="30" x14ac:dyDescent="0.25">
      <c r="A47" s="8"/>
      <c r="B47" s="8"/>
      <c r="C47" s="27" t="s">
        <v>36</v>
      </c>
      <c r="D47" s="25"/>
      <c r="E47" s="25" t="s">
        <v>29</v>
      </c>
      <c r="F47" s="25"/>
      <c r="G47" s="25" t="s">
        <v>30</v>
      </c>
      <c r="H47" s="25"/>
      <c r="I47" s="25" t="s">
        <v>47</v>
      </c>
      <c r="J47" s="25"/>
      <c r="K47" s="25" t="s">
        <v>31</v>
      </c>
      <c r="L47" s="25"/>
      <c r="M47" s="25" t="s">
        <v>32</v>
      </c>
      <c r="N47" s="25"/>
      <c r="O47" s="25" t="s">
        <v>33</v>
      </c>
      <c r="P47" s="8"/>
    </row>
    <row r="48" spans="1:16" x14ac:dyDescent="0.25">
      <c r="A48" s="8"/>
      <c r="B48" s="8"/>
      <c r="C48" s="5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25">
      <c r="A49" s="8"/>
      <c r="B49" s="8"/>
      <c r="C49" s="57">
        <v>43922</v>
      </c>
      <c r="D49" s="8"/>
      <c r="E49" s="26">
        <v>5970393.1200000001</v>
      </c>
      <c r="F49" s="8"/>
      <c r="G49" s="26">
        <v>1889037.3</v>
      </c>
      <c r="H49" s="51"/>
      <c r="I49" s="50">
        <v>1221441.01</v>
      </c>
      <c r="J49" s="8"/>
      <c r="K49" s="26">
        <v>853526.74</v>
      </c>
      <c r="L49" s="8"/>
      <c r="M49" s="26">
        <v>3862868.96</v>
      </c>
      <c r="N49" s="8"/>
      <c r="O49" s="26">
        <f>SUM(E49,G49,I49,K49,M49)</f>
        <v>13797267.129999999</v>
      </c>
      <c r="P49" s="8"/>
    </row>
    <row r="50" spans="1:16" ht="30" x14ac:dyDescent="0.25">
      <c r="A50" s="8"/>
      <c r="B50" s="8"/>
      <c r="C50" s="27" t="s">
        <v>36</v>
      </c>
      <c r="D50" s="25"/>
      <c r="E50" s="25" t="s">
        <v>29</v>
      </c>
      <c r="F50" s="25"/>
      <c r="G50" s="25" t="s">
        <v>30</v>
      </c>
      <c r="H50" s="25"/>
      <c r="I50" s="25" t="s">
        <v>47</v>
      </c>
      <c r="J50" s="25"/>
      <c r="K50" s="25" t="s">
        <v>31</v>
      </c>
      <c r="L50" s="25"/>
      <c r="M50" s="25" t="s">
        <v>32</v>
      </c>
      <c r="N50" s="25"/>
      <c r="O50" s="25" t="s">
        <v>33</v>
      </c>
      <c r="P50" s="8"/>
    </row>
    <row r="51" spans="1:16" x14ac:dyDescent="0.25">
      <c r="A51" s="8"/>
      <c r="B51" s="8"/>
      <c r="C51" s="5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25">
      <c r="A52" s="8"/>
      <c r="B52" s="8"/>
      <c r="C52" s="57">
        <v>43891</v>
      </c>
      <c r="D52" s="8"/>
      <c r="E52" s="26">
        <v>5930873.8700000001</v>
      </c>
      <c r="F52" s="8"/>
      <c r="G52" s="26">
        <v>1802334.49</v>
      </c>
      <c r="H52" s="51"/>
      <c r="I52" s="50">
        <v>1180118.4699999997</v>
      </c>
      <c r="J52" s="8"/>
      <c r="K52" s="26">
        <v>851178.46</v>
      </c>
      <c r="L52" s="8"/>
      <c r="M52" s="26">
        <v>3615841.97</v>
      </c>
      <c r="N52" s="8"/>
      <c r="O52" s="26">
        <f>SUM(E52,G52,I52,K52,M52)</f>
        <v>13380347.26</v>
      </c>
      <c r="P52" s="8"/>
    </row>
    <row r="53" spans="1:16" ht="30" x14ac:dyDescent="0.25">
      <c r="A53" s="8"/>
      <c r="B53" s="8"/>
      <c r="C53" s="27" t="s">
        <v>36</v>
      </c>
      <c r="D53" s="25"/>
      <c r="E53" s="25" t="s">
        <v>29</v>
      </c>
      <c r="F53" s="25"/>
      <c r="G53" s="25" t="s">
        <v>30</v>
      </c>
      <c r="H53" s="25"/>
      <c r="I53" s="25" t="s">
        <v>47</v>
      </c>
      <c r="J53" s="25"/>
      <c r="K53" s="25" t="s">
        <v>31</v>
      </c>
      <c r="L53" s="25"/>
      <c r="M53" s="25" t="s">
        <v>32</v>
      </c>
      <c r="N53" s="25"/>
      <c r="O53" s="25" t="s">
        <v>33</v>
      </c>
      <c r="P53" s="8"/>
    </row>
    <row r="54" spans="1:16" x14ac:dyDescent="0.25">
      <c r="A54" s="8"/>
      <c r="B54" s="8"/>
      <c r="C54" s="5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A55" s="8"/>
      <c r="B55" s="8"/>
      <c r="C55" s="57">
        <v>43862</v>
      </c>
      <c r="D55" s="8"/>
      <c r="E55" s="26">
        <v>6567589.1600000011</v>
      </c>
      <c r="F55" s="8"/>
      <c r="G55" s="26">
        <v>1807432.9</v>
      </c>
      <c r="H55" s="51"/>
      <c r="I55" s="26">
        <v>1112477.8400000001</v>
      </c>
      <c r="J55" s="8"/>
      <c r="K55" s="26">
        <v>702758.65</v>
      </c>
      <c r="L55" s="8"/>
      <c r="M55" s="26">
        <v>3074748.29</v>
      </c>
      <c r="N55" s="8"/>
      <c r="O55" s="26">
        <f>SUM(E55,G55,I55,K55,M55)</f>
        <v>13265006.84</v>
      </c>
      <c r="P55" s="8"/>
    </row>
    <row r="56" spans="1:16" ht="30" x14ac:dyDescent="0.25">
      <c r="A56" s="8"/>
      <c r="B56" s="8"/>
      <c r="C56" s="27" t="s">
        <v>36</v>
      </c>
      <c r="D56" s="25"/>
      <c r="E56" s="25" t="s">
        <v>29</v>
      </c>
      <c r="F56" s="25"/>
      <c r="G56" s="25" t="s">
        <v>30</v>
      </c>
      <c r="H56" s="25"/>
      <c r="I56" s="25" t="s">
        <v>47</v>
      </c>
      <c r="J56" s="25"/>
      <c r="K56" s="25" t="s">
        <v>31</v>
      </c>
      <c r="L56" s="25"/>
      <c r="M56" s="25" t="s">
        <v>32</v>
      </c>
      <c r="N56" s="25"/>
      <c r="O56" s="25" t="s">
        <v>33</v>
      </c>
      <c r="P56" s="8"/>
    </row>
    <row r="57" spans="1:16" x14ac:dyDescent="0.25">
      <c r="A57" s="8"/>
      <c r="B57" s="8"/>
      <c r="C57" s="5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5">
      <c r="A58" s="8"/>
      <c r="B58" s="8"/>
      <c r="C58" s="57">
        <v>43831</v>
      </c>
      <c r="D58" s="8"/>
      <c r="E58" s="26">
        <v>6559978.5300000003</v>
      </c>
      <c r="F58" s="8"/>
      <c r="G58" s="26">
        <v>2038283.14</v>
      </c>
      <c r="H58" s="51"/>
      <c r="I58" s="26">
        <v>1011688.86</v>
      </c>
      <c r="J58" s="8"/>
      <c r="K58" s="26">
        <v>828855.89</v>
      </c>
      <c r="L58" s="8"/>
      <c r="M58" s="26">
        <v>2995819.33</v>
      </c>
      <c r="N58" s="8"/>
      <c r="O58" s="26">
        <f>SUM(E58,G58,I58,K58,M58)</f>
        <v>13434625.75</v>
      </c>
      <c r="P58" s="8"/>
    </row>
    <row r="59" spans="1:16" ht="30" x14ac:dyDescent="0.25">
      <c r="A59" s="8"/>
      <c r="B59" s="8"/>
      <c r="C59" s="27" t="s">
        <v>36</v>
      </c>
      <c r="D59" s="25"/>
      <c r="E59" s="25" t="s">
        <v>29</v>
      </c>
      <c r="F59" s="25"/>
      <c r="G59" s="25" t="s">
        <v>30</v>
      </c>
      <c r="H59" s="25"/>
      <c r="I59" s="25" t="s">
        <v>47</v>
      </c>
      <c r="J59" s="25"/>
      <c r="K59" s="25" t="s">
        <v>31</v>
      </c>
      <c r="L59" s="25"/>
      <c r="M59" s="25" t="s">
        <v>32</v>
      </c>
      <c r="N59" s="25"/>
      <c r="O59" s="25" t="s">
        <v>33</v>
      </c>
      <c r="P59" s="8"/>
    </row>
    <row r="60" spans="1:16" x14ac:dyDescent="0.25">
      <c r="A60" s="8"/>
      <c r="B60" s="8"/>
      <c r="C60" s="5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25">
      <c r="A61" s="8"/>
      <c r="B61" s="8"/>
      <c r="C61" s="57">
        <v>43800</v>
      </c>
      <c r="D61" s="8"/>
      <c r="E61" s="26">
        <v>8017158.2799999993</v>
      </c>
      <c r="F61" s="8"/>
      <c r="G61" s="26">
        <v>1814718.86</v>
      </c>
      <c r="H61" s="51"/>
      <c r="I61" s="26">
        <v>1135110.98</v>
      </c>
      <c r="J61" s="8"/>
      <c r="K61" s="26">
        <v>862990.83</v>
      </c>
      <c r="L61" s="8"/>
      <c r="M61" s="26">
        <v>2703518.53</v>
      </c>
      <c r="N61" s="8"/>
      <c r="O61" s="26">
        <f>SUM(E61,G61,I61,K61,M61)</f>
        <v>14533497.479999999</v>
      </c>
      <c r="P61" s="8"/>
    </row>
    <row r="62" spans="1:16" ht="30" x14ac:dyDescent="0.25">
      <c r="A62" s="8"/>
      <c r="B62" s="8"/>
      <c r="C62" s="27" t="s">
        <v>36</v>
      </c>
      <c r="D62" s="25"/>
      <c r="E62" s="25" t="s">
        <v>29</v>
      </c>
      <c r="F62" s="25"/>
      <c r="G62" s="25" t="s">
        <v>30</v>
      </c>
      <c r="H62" s="25"/>
      <c r="I62" s="25" t="s">
        <v>47</v>
      </c>
      <c r="J62" s="25"/>
      <c r="K62" s="25" t="s">
        <v>31</v>
      </c>
      <c r="L62" s="25"/>
      <c r="M62" s="25" t="s">
        <v>32</v>
      </c>
      <c r="N62" s="25"/>
      <c r="O62" s="25" t="s">
        <v>33</v>
      </c>
      <c r="P62" s="8"/>
    </row>
    <row r="63" spans="1:16" x14ac:dyDescent="0.25">
      <c r="A63" s="8"/>
      <c r="B63" s="8"/>
      <c r="C63" s="5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25">
      <c r="A64" s="8"/>
      <c r="B64" s="8"/>
      <c r="C64" s="57">
        <v>43770</v>
      </c>
      <c r="D64" s="8"/>
      <c r="E64" s="26">
        <v>6277113.6999999993</v>
      </c>
      <c r="F64" s="8"/>
      <c r="G64" s="26">
        <v>2179883</v>
      </c>
      <c r="H64" s="51"/>
      <c r="I64" s="26">
        <v>1224497.42</v>
      </c>
      <c r="J64" s="8"/>
      <c r="K64" s="26">
        <v>1174209.6599999999</v>
      </c>
      <c r="L64" s="8"/>
      <c r="M64" s="26">
        <v>2052260.8599999999</v>
      </c>
      <c r="N64" s="8"/>
      <c r="O64" s="26">
        <f>SUM(E64,G64,I64,K64,M64)</f>
        <v>12907964.639999999</v>
      </c>
      <c r="P64" s="8"/>
    </row>
    <row r="65" spans="1:16" ht="30" x14ac:dyDescent="0.25">
      <c r="A65" s="8"/>
      <c r="B65" s="8"/>
      <c r="C65" s="27" t="s">
        <v>36</v>
      </c>
      <c r="D65" s="25"/>
      <c r="E65" s="25" t="s">
        <v>29</v>
      </c>
      <c r="F65" s="25"/>
      <c r="G65" s="25" t="s">
        <v>30</v>
      </c>
      <c r="H65" s="25"/>
      <c r="I65" s="25" t="s">
        <v>47</v>
      </c>
      <c r="J65" s="25"/>
      <c r="K65" s="25" t="s">
        <v>31</v>
      </c>
      <c r="L65" s="25"/>
      <c r="M65" s="25" t="s">
        <v>32</v>
      </c>
      <c r="N65" s="25"/>
      <c r="O65" s="25" t="s">
        <v>33</v>
      </c>
      <c r="P65" s="8"/>
    </row>
    <row r="66" spans="1:16" x14ac:dyDescent="0.25">
      <c r="A66" s="8"/>
      <c r="B66" s="8"/>
      <c r="C66" s="5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25">
      <c r="A67" s="8"/>
      <c r="B67" s="8"/>
      <c r="C67" s="57">
        <v>43739</v>
      </c>
      <c r="D67" s="8"/>
      <c r="E67" s="26">
        <v>7581475.6299999999</v>
      </c>
      <c r="F67" s="8"/>
      <c r="G67" s="26">
        <v>2325737.2797080982</v>
      </c>
      <c r="H67" s="51"/>
      <c r="I67" s="26">
        <v>1659958.9402919021</v>
      </c>
      <c r="J67" s="8"/>
      <c r="K67" s="26">
        <v>162136.76999999999</v>
      </c>
      <c r="L67" s="8"/>
      <c r="M67" s="26">
        <v>2507083.08</v>
      </c>
      <c r="N67" s="8"/>
      <c r="O67" s="26">
        <f>SUM(E67,G67,I67,K67,M67)</f>
        <v>14236391.699999999</v>
      </c>
      <c r="P67" s="8"/>
    </row>
    <row r="68" spans="1:16" ht="30" x14ac:dyDescent="0.25">
      <c r="A68" s="8"/>
      <c r="B68" s="8"/>
      <c r="C68" s="27" t="s">
        <v>36</v>
      </c>
      <c r="D68" s="25"/>
      <c r="E68" s="25" t="s">
        <v>29</v>
      </c>
      <c r="F68" s="25"/>
      <c r="G68" s="25" t="s">
        <v>30</v>
      </c>
      <c r="H68" s="25"/>
      <c r="I68" s="25" t="s">
        <v>47</v>
      </c>
      <c r="J68" s="25"/>
      <c r="K68" s="25" t="s">
        <v>31</v>
      </c>
      <c r="L68" s="25"/>
      <c r="M68" s="25" t="s">
        <v>32</v>
      </c>
      <c r="N68" s="25"/>
      <c r="O68" s="25" t="s">
        <v>33</v>
      </c>
      <c r="P68" s="8"/>
    </row>
    <row r="69" spans="1:16" x14ac:dyDescent="0.25">
      <c r="A69" s="8"/>
      <c r="B69" s="8"/>
      <c r="C69" s="5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x14ac:dyDescent="0.25">
      <c r="A70" s="8"/>
      <c r="B70" s="8"/>
      <c r="C70" s="57">
        <v>43709</v>
      </c>
      <c r="D70" s="8"/>
      <c r="E70" s="26">
        <v>8531861.2899999991</v>
      </c>
      <c r="F70" s="8"/>
      <c r="G70" s="26">
        <v>3176268.65</v>
      </c>
      <c r="H70" s="51"/>
      <c r="I70" s="26">
        <v>301923.20000000001</v>
      </c>
      <c r="J70" s="8"/>
      <c r="K70" s="26">
        <v>809238.09</v>
      </c>
      <c r="L70" s="8"/>
      <c r="M70" s="26">
        <v>2702101.93</v>
      </c>
      <c r="N70" s="8"/>
      <c r="O70" s="26">
        <f>SUM(E70,G70,I70,K70,M70)</f>
        <v>15521393.159999998</v>
      </c>
      <c r="P70" s="8"/>
    </row>
    <row r="71" spans="1:16" ht="30" x14ac:dyDescent="0.25">
      <c r="A71" s="8"/>
      <c r="B71" s="8"/>
      <c r="C71" s="27" t="s">
        <v>36</v>
      </c>
      <c r="D71" s="25"/>
      <c r="E71" s="25" t="s">
        <v>29</v>
      </c>
      <c r="F71" s="25"/>
      <c r="G71" s="25" t="s">
        <v>30</v>
      </c>
      <c r="H71" s="25"/>
      <c r="I71" s="25" t="s">
        <v>47</v>
      </c>
      <c r="J71" s="25"/>
      <c r="K71" s="25" t="s">
        <v>31</v>
      </c>
      <c r="L71" s="25"/>
      <c r="M71" s="25" t="s">
        <v>32</v>
      </c>
      <c r="N71" s="25"/>
      <c r="O71" s="25" t="s">
        <v>33</v>
      </c>
      <c r="P71" s="8"/>
    </row>
    <row r="72" spans="1:16" x14ac:dyDescent="0.25">
      <c r="A72" s="8"/>
      <c r="B72" s="8"/>
      <c r="C72" s="5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25">
      <c r="A73" s="8"/>
      <c r="B73" s="8"/>
      <c r="C73" s="57">
        <v>43678</v>
      </c>
      <c r="D73" s="8"/>
      <c r="E73" s="26">
        <v>9996441.9800000004</v>
      </c>
      <c r="F73" s="8"/>
      <c r="G73" s="26">
        <v>850545.35</v>
      </c>
      <c r="H73" s="51"/>
      <c r="I73" s="26">
        <v>1233883.51</v>
      </c>
      <c r="J73" s="8"/>
      <c r="K73" s="26">
        <v>705594.76</v>
      </c>
      <c r="L73" s="8"/>
      <c r="M73" s="26">
        <v>2812465.53</v>
      </c>
      <c r="N73" s="8"/>
      <c r="O73" s="26">
        <f>SUM(E73,G73,I73,K73,M73)</f>
        <v>15598931.129999999</v>
      </c>
      <c r="P73" s="8"/>
    </row>
    <row r="74" spans="1:16" ht="30" x14ac:dyDescent="0.25">
      <c r="A74" s="8"/>
      <c r="B74" s="8"/>
      <c r="C74" s="27" t="s">
        <v>36</v>
      </c>
      <c r="D74" s="25"/>
      <c r="E74" s="25" t="s">
        <v>29</v>
      </c>
      <c r="F74" s="25"/>
      <c r="G74" s="25" t="s">
        <v>30</v>
      </c>
      <c r="H74" s="25"/>
      <c r="I74" s="25" t="s">
        <v>47</v>
      </c>
      <c r="J74" s="25"/>
      <c r="K74" s="25" t="s">
        <v>31</v>
      </c>
      <c r="L74" s="25"/>
      <c r="M74" s="25" t="s">
        <v>32</v>
      </c>
      <c r="N74" s="25"/>
      <c r="O74" s="25" t="s">
        <v>33</v>
      </c>
      <c r="P74" s="8"/>
    </row>
    <row r="75" spans="1:16" x14ac:dyDescent="0.25">
      <c r="A75" s="8"/>
      <c r="B75" s="8"/>
      <c r="C75" s="5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x14ac:dyDescent="0.25">
      <c r="A76" s="8"/>
      <c r="B76" s="8"/>
      <c r="C76" s="57">
        <v>43647</v>
      </c>
      <c r="D76" s="8"/>
      <c r="E76" s="26">
        <v>6506339.0999999996</v>
      </c>
      <c r="F76" s="8"/>
      <c r="G76" s="26">
        <v>2402239.12</v>
      </c>
      <c r="H76" s="51"/>
      <c r="I76" s="26">
        <v>1073351.49</v>
      </c>
      <c r="J76" s="8"/>
      <c r="K76" s="26">
        <v>654553.79</v>
      </c>
      <c r="L76" s="8"/>
      <c r="M76" s="26">
        <v>3151886.06</v>
      </c>
      <c r="N76" s="8"/>
      <c r="O76" s="26">
        <f>SUM(E76,G76,I76,K76,M76)</f>
        <v>13788369.560000001</v>
      </c>
      <c r="P76" s="8"/>
    </row>
    <row r="77" spans="1:16" ht="30" x14ac:dyDescent="0.25">
      <c r="A77" s="8"/>
      <c r="B77" s="8"/>
      <c r="C77" s="27" t="s">
        <v>36</v>
      </c>
      <c r="D77" s="25"/>
      <c r="E77" s="25" t="s">
        <v>29</v>
      </c>
      <c r="F77" s="25"/>
      <c r="G77" s="25" t="s">
        <v>30</v>
      </c>
      <c r="H77" s="25"/>
      <c r="I77" s="25" t="s">
        <v>47</v>
      </c>
      <c r="J77" s="25"/>
      <c r="K77" s="25" t="s">
        <v>31</v>
      </c>
      <c r="L77" s="25"/>
      <c r="M77" s="25" t="s">
        <v>32</v>
      </c>
      <c r="N77" s="25"/>
      <c r="O77" s="25" t="s">
        <v>33</v>
      </c>
      <c r="P77" s="8"/>
    </row>
    <row r="78" spans="1:16" x14ac:dyDescent="0.25">
      <c r="A78" s="8"/>
      <c r="B78" s="8"/>
      <c r="C78" s="5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25">
      <c r="A79" s="8"/>
      <c r="B79" s="8"/>
      <c r="C79" s="57">
        <v>43617</v>
      </c>
      <c r="D79" s="8"/>
      <c r="E79" s="26">
        <v>6403178.6399999997</v>
      </c>
      <c r="F79" s="8"/>
      <c r="G79" s="26">
        <v>2651343.4190408052</v>
      </c>
      <c r="H79" s="51"/>
      <c r="I79" s="26">
        <f>4485537.5-G79</f>
        <v>1834194.0809591948</v>
      </c>
      <c r="J79" s="8"/>
      <c r="K79" s="26">
        <v>916346.91</v>
      </c>
      <c r="L79" s="8"/>
      <c r="M79" s="26">
        <v>5639518.5199999996</v>
      </c>
      <c r="N79" s="8"/>
      <c r="O79" s="26">
        <f>SUM(E79,G79,I79,K79,M79)</f>
        <v>17444581.57</v>
      </c>
      <c r="P79" s="8"/>
    </row>
    <row r="80" spans="1:16" ht="30" x14ac:dyDescent="0.25">
      <c r="A80" s="8"/>
      <c r="B80" s="8"/>
      <c r="C80" s="27" t="s">
        <v>36</v>
      </c>
      <c r="D80" s="25"/>
      <c r="E80" s="25" t="s">
        <v>29</v>
      </c>
      <c r="F80" s="25"/>
      <c r="G80" s="25" t="s">
        <v>30</v>
      </c>
      <c r="H80" s="25"/>
      <c r="I80" s="25" t="s">
        <v>47</v>
      </c>
      <c r="J80" s="25"/>
      <c r="K80" s="25" t="s">
        <v>31</v>
      </c>
      <c r="L80" s="25"/>
      <c r="M80" s="25" t="s">
        <v>32</v>
      </c>
      <c r="N80" s="25"/>
      <c r="O80" s="25" t="s">
        <v>33</v>
      </c>
      <c r="P80" s="8"/>
    </row>
    <row r="81" spans="1:21" x14ac:dyDescent="0.25">
      <c r="A81" s="8"/>
      <c r="B81" s="8"/>
      <c r="C81" s="5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21" x14ac:dyDescent="0.25">
      <c r="A82" s="8"/>
      <c r="B82" s="8"/>
      <c r="C82" s="57">
        <v>43586</v>
      </c>
      <c r="D82" s="8"/>
      <c r="E82" s="26">
        <v>6319654.7800000003</v>
      </c>
      <c r="F82" s="8"/>
      <c r="G82" s="26">
        <v>1710054.1529793008</v>
      </c>
      <c r="H82" s="51"/>
      <c r="I82" s="50">
        <v>1183012.0470206994</v>
      </c>
      <c r="J82" s="8"/>
      <c r="K82" s="26">
        <v>884306.99</v>
      </c>
      <c r="L82" s="8"/>
      <c r="M82" s="26">
        <v>4419247</v>
      </c>
      <c r="N82" s="8"/>
      <c r="O82" s="26">
        <f>SUM(E82,G82,I82,K82,M82)</f>
        <v>14516274.970000001</v>
      </c>
      <c r="P82" s="8"/>
      <c r="S82" s="54"/>
    </row>
    <row r="83" spans="1:21" ht="30" x14ac:dyDescent="0.25">
      <c r="A83" s="8"/>
      <c r="B83" s="8"/>
      <c r="C83" s="27" t="s">
        <v>36</v>
      </c>
      <c r="D83" s="25"/>
      <c r="E83" s="25" t="s">
        <v>29</v>
      </c>
      <c r="F83" s="25"/>
      <c r="G83" s="25" t="s">
        <v>30</v>
      </c>
      <c r="H83" s="25"/>
      <c r="I83" s="25" t="s">
        <v>47</v>
      </c>
      <c r="J83" s="25"/>
      <c r="K83" s="25" t="s">
        <v>31</v>
      </c>
      <c r="L83" s="25"/>
      <c r="M83" s="25" t="s">
        <v>32</v>
      </c>
      <c r="N83" s="25"/>
      <c r="O83" s="25" t="s">
        <v>33</v>
      </c>
      <c r="P83" s="8"/>
    </row>
    <row r="84" spans="1:21" x14ac:dyDescent="0.25">
      <c r="A84" s="8"/>
      <c r="B84" s="8"/>
      <c r="C84" s="2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8"/>
    </row>
    <row r="85" spans="1:21" x14ac:dyDescent="0.25">
      <c r="A85" s="8"/>
      <c r="B85" s="8"/>
      <c r="C85" s="57">
        <v>43556</v>
      </c>
      <c r="D85" s="8"/>
      <c r="E85" s="26">
        <v>5530924.5800000001</v>
      </c>
      <c r="F85" s="8"/>
      <c r="G85" s="26">
        <v>2346444.29</v>
      </c>
      <c r="H85" s="51"/>
      <c r="I85" s="50">
        <v>1344857.05</v>
      </c>
      <c r="J85" s="8"/>
      <c r="K85" s="26">
        <v>942303.25</v>
      </c>
      <c r="L85" s="8"/>
      <c r="M85" s="26">
        <f>5049676.18+3701</f>
        <v>5053377.18</v>
      </c>
      <c r="N85" s="8"/>
      <c r="O85" s="26">
        <f>SUM(E85,G85,I85,K85,M85)</f>
        <v>15217906.35</v>
      </c>
      <c r="P85" s="8"/>
      <c r="S85" s="54"/>
    </row>
    <row r="86" spans="1:21" ht="30" x14ac:dyDescent="0.25">
      <c r="A86" s="8"/>
      <c r="B86" s="8"/>
      <c r="C86" s="27" t="s">
        <v>36</v>
      </c>
      <c r="D86" s="25"/>
      <c r="E86" s="25" t="s">
        <v>29</v>
      </c>
      <c r="F86" s="25"/>
      <c r="G86" s="25" t="s">
        <v>30</v>
      </c>
      <c r="H86" s="25"/>
      <c r="I86" s="25" t="s">
        <v>47</v>
      </c>
      <c r="J86" s="25"/>
      <c r="K86" s="25" t="s">
        <v>31</v>
      </c>
      <c r="L86" s="25"/>
      <c r="M86" s="25" t="s">
        <v>32</v>
      </c>
      <c r="N86" s="25"/>
      <c r="O86" s="25" t="s">
        <v>33</v>
      </c>
      <c r="P86" s="8"/>
    </row>
    <row r="87" spans="1:2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21" x14ac:dyDescent="0.25">
      <c r="A88" s="8"/>
      <c r="B88" s="8"/>
      <c r="C88" s="57">
        <v>43525</v>
      </c>
      <c r="D88" s="8"/>
      <c r="E88" s="26">
        <v>6403178.6399999997</v>
      </c>
      <c r="F88" s="8"/>
      <c r="G88" s="26">
        <v>3135195.85</v>
      </c>
      <c r="H88" s="51"/>
      <c r="I88" s="50">
        <v>1350341.65</v>
      </c>
      <c r="J88" s="8"/>
      <c r="K88" s="26">
        <v>916346.91</v>
      </c>
      <c r="L88" s="8"/>
      <c r="M88" s="26">
        <f>5516938.5+122580.02</f>
        <v>5639518.5199999996</v>
      </c>
      <c r="N88" s="8"/>
      <c r="O88" s="26">
        <f>SUM(E88,G88,I88,K88,M88)</f>
        <v>17444581.57</v>
      </c>
      <c r="P88" s="8"/>
      <c r="S88" s="54"/>
    </row>
    <row r="89" spans="1:21" ht="30" x14ac:dyDescent="0.25">
      <c r="A89" s="8"/>
      <c r="B89" s="8"/>
      <c r="C89" s="27" t="s">
        <v>36</v>
      </c>
      <c r="D89" s="25"/>
      <c r="E89" s="25" t="s">
        <v>29</v>
      </c>
      <c r="F89" s="25"/>
      <c r="G89" s="25" t="s">
        <v>30</v>
      </c>
      <c r="H89" s="25"/>
      <c r="I89" s="25" t="s">
        <v>47</v>
      </c>
      <c r="J89" s="25"/>
      <c r="K89" s="25" t="s">
        <v>31</v>
      </c>
      <c r="L89" s="25"/>
      <c r="M89" s="25" t="s">
        <v>32</v>
      </c>
      <c r="N89" s="25"/>
      <c r="O89" s="25" t="s">
        <v>33</v>
      </c>
      <c r="P89" s="25"/>
    </row>
    <row r="90" spans="1:21" x14ac:dyDescent="0.25">
      <c r="A90" s="8"/>
      <c r="B90" s="8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21" x14ac:dyDescent="0.25">
      <c r="A91" s="8"/>
      <c r="B91" s="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21" ht="18.75" x14ac:dyDescent="0.3">
      <c r="A92" s="34"/>
      <c r="B92" s="47" t="s">
        <v>37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x14ac:dyDescent="0.25">
      <c r="A93" s="34"/>
      <c r="B93" s="34"/>
      <c r="C93" s="53" t="s">
        <v>53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1:21" x14ac:dyDescent="0.25">
      <c r="A94" s="34"/>
      <c r="B94" s="34"/>
      <c r="C94" s="34" t="s">
        <v>38</v>
      </c>
      <c r="D94" s="34"/>
      <c r="E94" s="34"/>
      <c r="F94" s="34"/>
      <c r="G94" s="34"/>
      <c r="H94" s="34"/>
      <c r="I94" s="34"/>
      <c r="J94" s="34"/>
      <c r="K94" s="34"/>
      <c r="L94" s="34"/>
      <c r="M94" s="52"/>
      <c r="N94" s="34"/>
      <c r="O94" s="34"/>
      <c r="P94" s="34"/>
      <c r="Q94" s="34"/>
      <c r="R94" s="34"/>
      <c r="S94" s="34"/>
      <c r="T94" s="34"/>
      <c r="U94" s="34"/>
    </row>
    <row r="95" spans="1:2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1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1:21" x14ac:dyDescent="0.25">
      <c r="A97" s="48"/>
      <c r="B97" s="48"/>
      <c r="C97" s="24" t="s">
        <v>10</v>
      </c>
      <c r="D97" s="48"/>
      <c r="E97" s="20" t="s">
        <v>48</v>
      </c>
      <c r="F97" s="48"/>
      <c r="G97" s="26">
        <v>0</v>
      </c>
      <c r="H97" s="50"/>
      <c r="I97" s="50"/>
      <c r="J97" s="48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1:21" ht="45" x14ac:dyDescent="0.25">
      <c r="A98" s="8"/>
      <c r="B98" s="8"/>
      <c r="C98" s="25" t="s">
        <v>28</v>
      </c>
      <c r="D98" s="25"/>
      <c r="E98" s="27" t="s">
        <v>39</v>
      </c>
      <c r="F98" s="25"/>
      <c r="G98" s="27" t="s">
        <v>40</v>
      </c>
      <c r="H98" s="27"/>
      <c r="I98" s="27"/>
      <c r="J98" s="25"/>
      <c r="K98" s="45"/>
      <c r="L98" s="45"/>
      <c r="M98" s="45"/>
      <c r="N98" s="45"/>
      <c r="O98" s="45"/>
      <c r="P98" s="45"/>
    </row>
    <row r="99" spans="1:2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21" x14ac:dyDescent="0.25">
      <c r="A100" s="8"/>
      <c r="B100" s="8"/>
      <c r="C100" s="25"/>
      <c r="D100" s="25"/>
      <c r="E100" s="25"/>
      <c r="F100" s="25"/>
      <c r="G100" s="25"/>
      <c r="H100" s="25"/>
      <c r="I100" s="25"/>
      <c r="J100" s="25"/>
      <c r="K100" s="45"/>
    </row>
    <row r="101" spans="1:21" x14ac:dyDescent="0.25">
      <c r="A101" s="8"/>
      <c r="B101" s="8"/>
      <c r="C101" s="24" t="s">
        <v>9</v>
      </c>
      <c r="D101" s="25"/>
      <c r="E101" s="20">
        <v>0</v>
      </c>
      <c r="F101" s="25"/>
      <c r="G101" s="26">
        <v>0</v>
      </c>
      <c r="H101" s="50"/>
      <c r="I101" s="50"/>
      <c r="J101" s="25"/>
      <c r="K101" s="45"/>
    </row>
    <row r="102" spans="1:21" ht="45" x14ac:dyDescent="0.25">
      <c r="A102" s="8"/>
      <c r="B102" s="8"/>
      <c r="C102" s="25" t="s">
        <v>34</v>
      </c>
      <c r="D102" s="25"/>
      <c r="E102" s="27" t="s">
        <v>39</v>
      </c>
      <c r="F102" s="25"/>
      <c r="G102" s="27" t="s">
        <v>40</v>
      </c>
      <c r="H102" s="27"/>
      <c r="I102" s="27"/>
      <c r="J102" s="25"/>
      <c r="K102" s="45"/>
    </row>
    <row r="103" spans="1:21" x14ac:dyDescent="0.25">
      <c r="A103" s="8"/>
      <c r="B103" s="8"/>
      <c r="C103" s="25"/>
      <c r="D103" s="25"/>
      <c r="E103" s="25"/>
      <c r="F103" s="25"/>
      <c r="G103" s="25"/>
      <c r="H103" s="25"/>
      <c r="I103" s="25"/>
      <c r="J103" s="25"/>
      <c r="K103" s="45"/>
    </row>
    <row r="104" spans="1:21" x14ac:dyDescent="0.25">
      <c r="A104" s="8"/>
      <c r="B104" s="8"/>
      <c r="C104" s="25"/>
      <c r="D104" s="25"/>
      <c r="E104" s="25"/>
      <c r="F104" s="25"/>
      <c r="G104" s="25"/>
      <c r="H104" s="25"/>
      <c r="I104" s="25"/>
      <c r="J104" s="25"/>
      <c r="K104" s="45"/>
    </row>
    <row r="105" spans="1:21" x14ac:dyDescent="0.25">
      <c r="A105" s="8"/>
      <c r="B105" s="8"/>
      <c r="C105" s="24" t="s">
        <v>10</v>
      </c>
      <c r="D105" s="25"/>
      <c r="E105" s="20">
        <v>0</v>
      </c>
      <c r="F105" s="25"/>
      <c r="G105" s="26">
        <v>0</v>
      </c>
      <c r="H105" s="50"/>
      <c r="I105" s="50"/>
      <c r="J105" s="25"/>
      <c r="K105" s="45"/>
    </row>
    <row r="106" spans="1:21" ht="45" x14ac:dyDescent="0.25">
      <c r="A106" s="8"/>
      <c r="B106" s="8"/>
      <c r="C106" s="27" t="s">
        <v>35</v>
      </c>
      <c r="D106" s="25"/>
      <c r="E106" s="27" t="s">
        <v>39</v>
      </c>
      <c r="F106" s="25"/>
      <c r="G106" s="27" t="s">
        <v>40</v>
      </c>
      <c r="H106" s="27"/>
      <c r="I106" s="27"/>
      <c r="J106" s="25"/>
      <c r="K106" s="45"/>
    </row>
    <row r="107" spans="1:21" x14ac:dyDescent="0.25">
      <c r="A107" s="8"/>
      <c r="B107" s="8"/>
      <c r="C107" s="25"/>
      <c r="D107" s="25"/>
      <c r="E107" s="25"/>
      <c r="F107" s="25"/>
      <c r="G107" s="25"/>
      <c r="H107" s="25"/>
      <c r="I107" s="25"/>
      <c r="J107" s="25"/>
      <c r="K107" s="45"/>
    </row>
    <row r="108" spans="1:21" x14ac:dyDescent="0.25">
      <c r="A108" s="8"/>
      <c r="B108" s="8"/>
      <c r="C108" s="25"/>
      <c r="D108" s="25"/>
      <c r="E108" s="25"/>
      <c r="F108" s="25"/>
      <c r="G108" s="25"/>
      <c r="H108" s="25"/>
      <c r="I108" s="25"/>
      <c r="J108" s="25"/>
      <c r="K108" s="45"/>
    </row>
    <row r="109" spans="1:21" x14ac:dyDescent="0.25">
      <c r="A109" s="8"/>
      <c r="B109" s="8"/>
      <c r="C109" s="24" t="s">
        <v>9</v>
      </c>
      <c r="D109" s="25"/>
      <c r="E109" s="20">
        <v>0</v>
      </c>
      <c r="F109" s="25"/>
      <c r="G109" s="26">
        <v>0</v>
      </c>
      <c r="H109" s="50"/>
      <c r="I109" s="50"/>
      <c r="J109" s="25"/>
      <c r="K109" s="45"/>
    </row>
    <row r="110" spans="1:21" ht="45" x14ac:dyDescent="0.25">
      <c r="A110" s="8"/>
      <c r="B110" s="8"/>
      <c r="C110" s="27" t="s">
        <v>36</v>
      </c>
      <c r="D110" s="25"/>
      <c r="E110" s="27" t="s">
        <v>39</v>
      </c>
      <c r="F110" s="25"/>
      <c r="G110" s="27" t="s">
        <v>40</v>
      </c>
      <c r="H110" s="27"/>
      <c r="I110" s="27"/>
      <c r="J110" s="25"/>
      <c r="K110" s="45"/>
    </row>
    <row r="111" spans="1:21" x14ac:dyDescent="0.25">
      <c r="A111" s="8"/>
      <c r="B111" s="8"/>
      <c r="C111" s="25"/>
      <c r="D111" s="25"/>
      <c r="E111" s="25"/>
      <c r="F111" s="25"/>
      <c r="G111" s="25"/>
      <c r="H111" s="25"/>
      <c r="I111" s="25"/>
      <c r="J111" s="25"/>
      <c r="K111" s="45"/>
    </row>
    <row r="112" spans="1:2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66" ht="18.75" x14ac:dyDescent="0.3">
      <c r="A113" s="34"/>
      <c r="B113" s="47" t="s">
        <v>41</v>
      </c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66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66" x14ac:dyDescent="0.25">
      <c r="A115" s="34"/>
      <c r="B115" s="34"/>
      <c r="C115" s="34" t="s">
        <v>42</v>
      </c>
      <c r="D115" s="34"/>
      <c r="E115" s="34"/>
      <c r="F115" s="34"/>
      <c r="G115" s="34"/>
      <c r="H115" s="34"/>
      <c r="I115" s="34"/>
      <c r="J115" s="34"/>
      <c r="K115" s="34"/>
    </row>
    <row r="116" spans="1:66" x14ac:dyDescent="0.25">
      <c r="A116" s="34"/>
      <c r="B116" s="34"/>
      <c r="C116" s="34" t="s">
        <v>56</v>
      </c>
      <c r="D116" s="34"/>
      <c r="E116" s="34"/>
      <c r="F116" s="34"/>
      <c r="G116" s="34"/>
      <c r="H116" s="34"/>
      <c r="I116" s="34"/>
      <c r="J116" s="34"/>
      <c r="K116" s="34"/>
    </row>
    <row r="117" spans="1:66" x14ac:dyDescent="0.25">
      <c r="A117" s="8"/>
      <c r="B117" s="8"/>
      <c r="C117" s="25"/>
      <c r="D117" s="8"/>
      <c r="E117" s="25"/>
      <c r="F117" s="8"/>
      <c r="G117" s="25"/>
      <c r="H117" s="8"/>
      <c r="I117" s="25"/>
      <c r="J117" s="8"/>
      <c r="K117" s="25"/>
      <c r="L117" s="8"/>
      <c r="M117" s="25"/>
      <c r="N117" s="8"/>
      <c r="O117" s="25"/>
      <c r="P117" s="8"/>
      <c r="Q117" s="25"/>
      <c r="R117" s="8"/>
      <c r="S117" s="25"/>
      <c r="T117" s="8"/>
      <c r="U117" s="25"/>
      <c r="V117" s="8"/>
      <c r="W117" s="25"/>
      <c r="X117" s="8"/>
      <c r="Y117" s="25"/>
      <c r="Z117" s="8"/>
      <c r="AA117" s="25"/>
      <c r="AB117" s="8"/>
      <c r="AC117" s="25"/>
      <c r="AD117" s="8"/>
      <c r="AE117" s="25"/>
      <c r="AF117" s="8"/>
      <c r="AG117" s="25"/>
      <c r="AH117" s="8"/>
      <c r="AI117" s="25"/>
      <c r="AJ117" s="8"/>
      <c r="AK117" s="25"/>
      <c r="AL117" s="8"/>
      <c r="AM117" s="25"/>
      <c r="AN117" s="8"/>
      <c r="AO117" s="25"/>
      <c r="AP117" s="8"/>
      <c r="AQ117" s="25"/>
      <c r="AR117" s="8"/>
      <c r="AS117" s="25"/>
      <c r="AT117" s="8"/>
      <c r="AU117" s="25"/>
      <c r="AV117" s="8"/>
      <c r="AW117" s="25"/>
      <c r="AX117" s="8"/>
      <c r="AY117" s="25"/>
      <c r="AZ117" s="8"/>
      <c r="BA117" s="25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</row>
    <row r="118" spans="1:66" x14ac:dyDescent="0.25">
      <c r="A118" s="8"/>
      <c r="B118" s="8"/>
      <c r="C118" s="57">
        <v>44348</v>
      </c>
      <c r="D118" s="8"/>
      <c r="E118" s="26">
        <v>8323259.5599999996</v>
      </c>
      <c r="F118" s="8"/>
      <c r="G118" s="57">
        <v>44317</v>
      </c>
      <c r="H118" s="8"/>
      <c r="I118" s="26">
        <v>7020620.8300000001</v>
      </c>
      <c r="J118" s="8"/>
      <c r="K118" s="57">
        <v>44287</v>
      </c>
      <c r="L118" s="8"/>
      <c r="M118" s="26">
        <v>7610933.1900000004</v>
      </c>
      <c r="N118" s="8"/>
      <c r="O118" s="57">
        <v>44256</v>
      </c>
      <c r="P118" s="8"/>
      <c r="Q118" s="26">
        <v>8885353.3900000006</v>
      </c>
      <c r="R118" s="8"/>
      <c r="S118" s="57">
        <v>44228</v>
      </c>
      <c r="T118" s="8"/>
      <c r="U118" s="26">
        <v>8048274.9500000002</v>
      </c>
      <c r="V118" s="8"/>
      <c r="W118" s="57">
        <v>44197</v>
      </c>
      <c r="X118" s="8"/>
      <c r="Y118" s="26">
        <v>8206672.0800000001</v>
      </c>
      <c r="Z118" s="8"/>
      <c r="AA118" s="24" t="s">
        <v>59</v>
      </c>
      <c r="AB118" s="8"/>
      <c r="AC118" s="26">
        <v>8089074.2800000003</v>
      </c>
      <c r="AD118" s="8"/>
      <c r="AE118" s="24" t="s">
        <v>58</v>
      </c>
      <c r="AF118" s="8"/>
      <c r="AG118" s="26">
        <v>8753925.9199999999</v>
      </c>
      <c r="AH118" s="8"/>
      <c r="AI118" s="24" t="s">
        <v>57</v>
      </c>
      <c r="AJ118" s="8"/>
      <c r="AK118" s="26">
        <v>10479821.57</v>
      </c>
      <c r="AL118" s="8"/>
      <c r="AM118" s="24" t="s">
        <v>55</v>
      </c>
      <c r="AN118" s="8"/>
      <c r="AO118" s="26">
        <v>10735715.800000001</v>
      </c>
      <c r="AP118" s="8"/>
      <c r="AQ118" s="24" t="s">
        <v>13</v>
      </c>
      <c r="AR118" s="8"/>
      <c r="AS118" s="26">
        <v>8920100.4000000004</v>
      </c>
      <c r="AT118" s="8"/>
      <c r="AU118" s="24" t="s">
        <v>12</v>
      </c>
      <c r="AV118" s="8"/>
      <c r="AW118" s="26">
        <v>8009046.96</v>
      </c>
      <c r="AX118" s="8"/>
      <c r="AY118" s="24" t="s">
        <v>11</v>
      </c>
      <c r="AZ118" s="8"/>
      <c r="BA118" s="26">
        <v>8409779.5399999991</v>
      </c>
      <c r="BB118" s="8"/>
      <c r="BC118" s="24" t="s">
        <v>2</v>
      </c>
      <c r="BD118" s="25"/>
      <c r="BE118" s="26">
        <v>7357165.4800000004</v>
      </c>
      <c r="BF118" s="25"/>
      <c r="BG118" s="24" t="s">
        <v>10</v>
      </c>
      <c r="BH118" s="25"/>
      <c r="BI118" s="26">
        <v>7242792.5999999996</v>
      </c>
      <c r="BJ118" s="25"/>
      <c r="BK118" s="24" t="s">
        <v>9</v>
      </c>
      <c r="BL118" s="25"/>
      <c r="BM118" s="55">
        <v>8274238.25</v>
      </c>
      <c r="BN118" s="25"/>
    </row>
    <row r="119" spans="1:66" ht="45" x14ac:dyDescent="0.25">
      <c r="A119" s="8"/>
      <c r="B119" s="8"/>
      <c r="C119" s="25" t="s">
        <v>28</v>
      </c>
      <c r="D119" s="8"/>
      <c r="E119" s="27" t="s">
        <v>43</v>
      </c>
      <c r="F119" s="8"/>
      <c r="G119" s="25" t="s">
        <v>28</v>
      </c>
      <c r="H119" s="8"/>
      <c r="I119" s="27" t="s">
        <v>43</v>
      </c>
      <c r="J119" s="8"/>
      <c r="K119" s="25" t="s">
        <v>34</v>
      </c>
      <c r="L119" s="8"/>
      <c r="M119" s="27" t="s">
        <v>43</v>
      </c>
      <c r="N119" s="8"/>
      <c r="O119" s="25" t="s">
        <v>34</v>
      </c>
      <c r="P119" s="8"/>
      <c r="Q119" s="27" t="s">
        <v>43</v>
      </c>
      <c r="R119" s="8"/>
      <c r="S119" s="25" t="s">
        <v>34</v>
      </c>
      <c r="T119" s="8"/>
      <c r="U119" s="27" t="s">
        <v>43</v>
      </c>
      <c r="V119" s="8"/>
      <c r="W119" s="25" t="s">
        <v>34</v>
      </c>
      <c r="X119" s="8"/>
      <c r="Y119" s="27" t="s">
        <v>43</v>
      </c>
      <c r="Z119" s="8"/>
      <c r="AA119" s="25" t="s">
        <v>34</v>
      </c>
      <c r="AB119" s="8"/>
      <c r="AC119" s="27" t="s">
        <v>43</v>
      </c>
      <c r="AD119" s="8"/>
      <c r="AE119" s="25" t="s">
        <v>34</v>
      </c>
      <c r="AF119" s="8"/>
      <c r="AG119" s="27" t="s">
        <v>43</v>
      </c>
      <c r="AH119" s="8"/>
      <c r="AI119" s="25" t="s">
        <v>34</v>
      </c>
      <c r="AJ119" s="8"/>
      <c r="AK119" s="27" t="s">
        <v>43</v>
      </c>
      <c r="AL119" s="8"/>
      <c r="AM119" s="25" t="s">
        <v>34</v>
      </c>
      <c r="AN119" s="8"/>
      <c r="AO119" s="27" t="s">
        <v>43</v>
      </c>
      <c r="AP119" s="8"/>
      <c r="AQ119" s="25" t="s">
        <v>34</v>
      </c>
      <c r="AR119" s="8"/>
      <c r="AS119" s="27" t="s">
        <v>43</v>
      </c>
      <c r="AT119" s="8"/>
      <c r="AU119" s="25" t="s">
        <v>34</v>
      </c>
      <c r="AV119" s="8"/>
      <c r="AW119" s="27" t="s">
        <v>43</v>
      </c>
      <c r="AX119" s="8"/>
      <c r="AY119" s="25" t="s">
        <v>34</v>
      </c>
      <c r="AZ119" s="8"/>
      <c r="BA119" s="27" t="s">
        <v>43</v>
      </c>
      <c r="BB119" s="8"/>
      <c r="BC119" s="25" t="s">
        <v>34</v>
      </c>
      <c r="BD119" s="25"/>
      <c r="BE119" s="27" t="s">
        <v>43</v>
      </c>
      <c r="BF119" s="25"/>
      <c r="BG119" s="25" t="s">
        <v>34</v>
      </c>
      <c r="BH119" s="25"/>
      <c r="BI119" s="27" t="s">
        <v>43</v>
      </c>
      <c r="BJ119" s="25"/>
      <c r="BK119" s="25" t="s">
        <v>34</v>
      </c>
      <c r="BL119" s="25"/>
      <c r="BM119" s="25" t="s">
        <v>43</v>
      </c>
      <c r="BN119" s="25"/>
    </row>
    <row r="120" spans="1:66" x14ac:dyDescent="0.25">
      <c r="A120" s="8"/>
      <c r="B120" s="8"/>
      <c r="C120" s="25"/>
      <c r="D120" s="8"/>
      <c r="E120" s="25"/>
      <c r="F120" s="8"/>
      <c r="G120" s="25"/>
      <c r="H120" s="8"/>
      <c r="I120" s="25"/>
      <c r="J120" s="8"/>
      <c r="K120" s="25"/>
      <c r="L120" s="8"/>
      <c r="M120" s="25"/>
      <c r="N120" s="8"/>
      <c r="O120" s="25"/>
      <c r="P120" s="8"/>
      <c r="Q120" s="25"/>
      <c r="R120" s="8"/>
      <c r="S120" s="25"/>
      <c r="T120" s="8"/>
      <c r="U120" s="25"/>
      <c r="V120" s="8"/>
      <c r="W120" s="25"/>
      <c r="X120" s="8"/>
      <c r="Y120" s="25"/>
      <c r="Z120" s="8"/>
      <c r="AA120" s="25"/>
      <c r="AB120" s="8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25"/>
      <c r="AT120" s="8"/>
      <c r="AU120" s="25"/>
      <c r="AV120" s="8"/>
      <c r="AW120" s="25"/>
      <c r="AX120" s="8"/>
      <c r="AY120" s="25"/>
      <c r="AZ120" s="8"/>
      <c r="BA120" s="25"/>
      <c r="BB120" s="8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</row>
    <row r="121" spans="1:66" x14ac:dyDescent="0.25">
      <c r="A121" s="8"/>
      <c r="B121" s="8"/>
      <c r="C121" s="25"/>
      <c r="D121" s="8"/>
      <c r="E121" s="25"/>
      <c r="F121" s="8"/>
      <c r="G121" s="25"/>
      <c r="H121" s="8"/>
      <c r="I121" s="25"/>
      <c r="J121" s="8"/>
      <c r="K121" s="25"/>
      <c r="L121" s="8"/>
      <c r="M121" s="25"/>
      <c r="N121" s="8"/>
      <c r="O121" s="25"/>
      <c r="P121" s="8"/>
      <c r="Q121" s="25"/>
      <c r="R121" s="8"/>
      <c r="S121" s="25"/>
      <c r="T121" s="8"/>
      <c r="U121" s="25"/>
      <c r="V121" s="8"/>
      <c r="W121" s="25"/>
      <c r="X121" s="8"/>
      <c r="Y121" s="25"/>
      <c r="Z121" s="8"/>
      <c r="AA121" s="25"/>
      <c r="AB121" s="8"/>
      <c r="AC121" s="25"/>
      <c r="AD121" s="8"/>
      <c r="AE121" s="25"/>
      <c r="AF121" s="8"/>
      <c r="AG121" s="25"/>
      <c r="AH121" s="8"/>
      <c r="AI121" s="25"/>
      <c r="AJ121" s="8"/>
      <c r="AK121" s="25"/>
      <c r="AL121" s="8"/>
      <c r="AM121" s="25"/>
      <c r="AN121" s="8"/>
      <c r="AO121" s="25"/>
      <c r="AP121" s="8"/>
      <c r="AQ121" s="25"/>
      <c r="AR121" s="8"/>
      <c r="AS121" s="25"/>
      <c r="AT121" s="8"/>
      <c r="AU121" s="25"/>
      <c r="AV121" s="8"/>
      <c r="AW121" s="25"/>
      <c r="AX121" s="8"/>
      <c r="AY121" s="25"/>
      <c r="AZ121" s="8"/>
      <c r="BA121" s="25"/>
      <c r="BB121" s="8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</row>
    <row r="122" spans="1:66" x14ac:dyDescent="0.25">
      <c r="A122" s="8"/>
      <c r="B122" s="8"/>
      <c r="C122" s="25"/>
      <c r="D122" s="8"/>
      <c r="E122" s="25"/>
      <c r="F122" s="8"/>
      <c r="G122" s="25"/>
      <c r="H122" s="8"/>
      <c r="I122" s="25"/>
      <c r="J122" s="8"/>
      <c r="K122" s="25"/>
      <c r="L122" s="8"/>
      <c r="M122" s="25"/>
      <c r="N122" s="8"/>
      <c r="O122" s="25"/>
      <c r="P122" s="8"/>
      <c r="Q122" s="25"/>
      <c r="R122" s="8"/>
      <c r="S122" s="25"/>
      <c r="T122" s="8"/>
      <c r="U122" s="25"/>
      <c r="V122" s="8"/>
      <c r="W122" s="25"/>
      <c r="X122" s="8"/>
      <c r="Y122" s="25"/>
      <c r="Z122" s="8"/>
      <c r="AA122" s="25"/>
      <c r="AB122" s="8"/>
      <c r="AC122" s="25"/>
      <c r="AD122" s="8"/>
      <c r="AE122" s="25"/>
      <c r="AF122" s="8"/>
      <c r="AG122" s="25"/>
      <c r="AH122" s="8"/>
      <c r="AI122" s="25"/>
      <c r="AJ122" s="8"/>
      <c r="AK122" s="25"/>
      <c r="AL122" s="8"/>
      <c r="AM122" s="25"/>
      <c r="AN122" s="8"/>
      <c r="AO122" s="25"/>
      <c r="AP122" s="8"/>
      <c r="AQ122" s="25"/>
      <c r="AR122" s="8"/>
      <c r="AS122" s="25"/>
      <c r="AT122" s="8"/>
      <c r="AU122" s="25"/>
      <c r="AV122" s="8"/>
      <c r="AW122" s="25"/>
      <c r="AX122" s="8"/>
      <c r="AY122" s="25"/>
      <c r="AZ122" s="8"/>
      <c r="BA122" s="25"/>
      <c r="BB122" s="8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</row>
    <row r="123" spans="1:66" x14ac:dyDescent="0.25">
      <c r="A123" s="8"/>
      <c r="B123" s="8"/>
      <c r="C123" s="57">
        <v>43983</v>
      </c>
      <c r="D123" s="25"/>
      <c r="E123" s="26">
        <v>8411393.8699999992</v>
      </c>
      <c r="F123" s="8"/>
      <c r="G123" s="57">
        <v>43952</v>
      </c>
      <c r="H123" s="25"/>
      <c r="I123" s="26">
        <v>7357409.46</v>
      </c>
      <c r="J123" s="8"/>
      <c r="K123" s="57">
        <v>43922</v>
      </c>
      <c r="L123" s="8"/>
      <c r="M123" s="26">
        <v>7242792.5999999996</v>
      </c>
      <c r="N123" s="8"/>
      <c r="O123" s="57">
        <v>43891</v>
      </c>
      <c r="P123" s="8"/>
      <c r="Q123" s="26">
        <v>8274238.25</v>
      </c>
      <c r="R123" s="8"/>
      <c r="S123" s="57">
        <v>43862</v>
      </c>
      <c r="T123" s="8"/>
      <c r="U123" s="26">
        <v>7816491.7800000003</v>
      </c>
      <c r="V123" s="8"/>
      <c r="W123" s="57">
        <v>43831</v>
      </c>
      <c r="X123" s="8"/>
      <c r="Y123" s="26">
        <v>9549176.5</v>
      </c>
      <c r="Z123" s="8"/>
      <c r="AA123" s="24" t="s">
        <v>59</v>
      </c>
      <c r="AB123" s="8"/>
      <c r="AC123" s="26">
        <v>7917986.4299999997</v>
      </c>
      <c r="AD123" s="8"/>
      <c r="AE123" s="24" t="s">
        <v>58</v>
      </c>
      <c r="AF123" s="8"/>
      <c r="AG123" s="26">
        <v>9234830.9700000007</v>
      </c>
      <c r="AH123" s="8"/>
      <c r="AI123" s="24" t="s">
        <v>57</v>
      </c>
      <c r="AJ123" s="8"/>
      <c r="AK123" s="26">
        <v>10771315</v>
      </c>
      <c r="AL123" s="8"/>
      <c r="AM123" s="24" t="s">
        <v>55</v>
      </c>
      <c r="AN123" s="8"/>
      <c r="AO123" s="26">
        <v>9385087.1600000001</v>
      </c>
      <c r="AP123" s="8"/>
      <c r="AQ123" s="24" t="s">
        <v>13</v>
      </c>
      <c r="AR123" s="8"/>
      <c r="AS123" s="26">
        <v>7824773.9800000004</v>
      </c>
      <c r="AT123" s="8"/>
      <c r="AU123" s="24" t="s">
        <v>12</v>
      </c>
      <c r="AV123" s="8"/>
      <c r="AW123" s="26">
        <v>9207181.8000000007</v>
      </c>
      <c r="AX123" s="8"/>
      <c r="AY123" s="24" t="s">
        <v>11</v>
      </c>
      <c r="AZ123" s="8"/>
      <c r="BA123" s="26">
        <v>8411393.8699999992</v>
      </c>
      <c r="BB123" s="8"/>
      <c r="BC123" s="24" t="s">
        <v>2</v>
      </c>
      <c r="BD123" s="25"/>
      <c r="BE123" s="26">
        <v>7357409.46</v>
      </c>
      <c r="BF123" s="25"/>
      <c r="BG123" s="24" t="s">
        <v>10</v>
      </c>
      <c r="BH123" s="25"/>
      <c r="BI123" s="26">
        <v>8511247.5600000005</v>
      </c>
      <c r="BJ123" s="25"/>
      <c r="BK123" s="24" t="s">
        <v>9</v>
      </c>
      <c r="BL123" s="25"/>
      <c r="BM123" s="55">
        <v>7383250.1900000004</v>
      </c>
      <c r="BN123" s="25"/>
    </row>
    <row r="124" spans="1:66" ht="60" x14ac:dyDescent="0.25">
      <c r="A124" s="8"/>
      <c r="B124" s="8"/>
      <c r="C124" s="27" t="s">
        <v>44</v>
      </c>
      <c r="D124" s="8"/>
      <c r="E124" s="27" t="s">
        <v>43</v>
      </c>
      <c r="F124" s="8"/>
      <c r="G124" s="27" t="s">
        <v>44</v>
      </c>
      <c r="H124" s="8"/>
      <c r="I124" s="27" t="s">
        <v>43</v>
      </c>
      <c r="J124" s="8"/>
      <c r="K124" s="27" t="s">
        <v>45</v>
      </c>
      <c r="L124" s="8"/>
      <c r="M124" s="27" t="s">
        <v>43</v>
      </c>
      <c r="N124" s="8"/>
      <c r="O124" s="27" t="s">
        <v>45</v>
      </c>
      <c r="P124" s="8"/>
      <c r="Q124" s="27" t="s">
        <v>43</v>
      </c>
      <c r="R124" s="8"/>
      <c r="S124" s="27" t="s">
        <v>45</v>
      </c>
      <c r="T124" s="8"/>
      <c r="U124" s="27" t="s">
        <v>43</v>
      </c>
      <c r="V124" s="8"/>
      <c r="W124" s="27" t="s">
        <v>45</v>
      </c>
      <c r="X124" s="8"/>
      <c r="Y124" s="27" t="s">
        <v>43</v>
      </c>
      <c r="Z124" s="8"/>
      <c r="AA124" s="27" t="s">
        <v>45</v>
      </c>
      <c r="AB124" s="8"/>
      <c r="AC124" s="27" t="s">
        <v>43</v>
      </c>
      <c r="AD124" s="8"/>
      <c r="AE124" s="27" t="s">
        <v>45</v>
      </c>
      <c r="AF124" s="8"/>
      <c r="AG124" s="27" t="s">
        <v>43</v>
      </c>
      <c r="AH124" s="8"/>
      <c r="AI124" s="27" t="s">
        <v>45</v>
      </c>
      <c r="AJ124" s="8"/>
      <c r="AK124" s="27" t="s">
        <v>43</v>
      </c>
      <c r="AL124" s="8"/>
      <c r="AM124" s="27" t="s">
        <v>45</v>
      </c>
      <c r="AN124" s="8"/>
      <c r="AO124" s="27" t="s">
        <v>43</v>
      </c>
      <c r="AP124" s="8"/>
      <c r="AQ124" s="27" t="s">
        <v>45</v>
      </c>
      <c r="AR124" s="8"/>
      <c r="AS124" s="27" t="s">
        <v>43</v>
      </c>
      <c r="AT124" s="8"/>
      <c r="AU124" s="27" t="s">
        <v>45</v>
      </c>
      <c r="AV124" s="8"/>
      <c r="AW124" s="27" t="s">
        <v>43</v>
      </c>
      <c r="AX124" s="8"/>
      <c r="AY124" s="27" t="s">
        <v>45</v>
      </c>
      <c r="AZ124" s="8"/>
      <c r="BA124" s="27" t="s">
        <v>43</v>
      </c>
      <c r="BB124" s="8"/>
      <c r="BC124" s="27" t="s">
        <v>45</v>
      </c>
      <c r="BD124" s="25"/>
      <c r="BE124" s="27" t="s">
        <v>43</v>
      </c>
      <c r="BF124" s="25"/>
      <c r="BG124" s="27" t="s">
        <v>45</v>
      </c>
      <c r="BH124" s="25"/>
      <c r="BI124" s="27" t="s">
        <v>43</v>
      </c>
      <c r="BJ124" s="25"/>
      <c r="BK124" s="27" t="s">
        <v>45</v>
      </c>
      <c r="BL124" s="25"/>
      <c r="BM124" s="27" t="s">
        <v>43</v>
      </c>
      <c r="BN124" s="25"/>
    </row>
    <row r="125" spans="1:66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25"/>
      <c r="AZ125" s="8"/>
      <c r="BA125" s="25"/>
      <c r="BB125" s="8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</row>
    <row r="126" spans="1:66" x14ac:dyDescent="0.25">
      <c r="C126" s="45"/>
      <c r="D126" s="45"/>
      <c r="E126" s="45"/>
      <c r="F126" s="45"/>
      <c r="G126" s="45"/>
      <c r="H126" s="45"/>
      <c r="I126" s="45"/>
      <c r="J126" s="45"/>
      <c r="K126" s="45"/>
      <c r="L126" s="45"/>
    </row>
  </sheetData>
  <pageMargins left="0.7" right="0.7" top="0.75" bottom="0.75" header="0.3" footer="0.3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QXAXS7VD5RUN-1176138465-56973</_dlc_DocId>
    <_dlc_DocIdUrl xmlns="1fb3335c-30d7-4bba-904e-f5536abc823a">
      <Url>http://intranet/s/finance/_layouts/15/DocIdRedir.aspx?ID=QXAXS7VD5RUN-1176138465-56973</Url>
      <Description>QXAXS7VD5RUN-1176138465-56973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498F9-0BF8-40BA-A2B0-597FB2C476C5}">
  <ds:schemaRefs>
    <ds:schemaRef ds:uri="http://purl.org/dc/elements/1.1/"/>
    <ds:schemaRef ds:uri="http://schemas.microsoft.com/office/2006/documentManagement/types"/>
    <ds:schemaRef ds:uri="http://purl.org/dc/dcmitype/"/>
    <ds:schemaRef ds:uri="8609ce63-d02d-43da-b3f8-4545fdb1b45a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fb3335c-30d7-4bba-904e-f5536abc823a"/>
  </ds:schemaRefs>
</ds:datastoreItem>
</file>

<file path=customXml/itemProps2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2021-06-07T13:50:22Z</cp:lastPrinted>
  <dcterms:created xsi:type="dcterms:W3CDTF">2020-04-08T14:34:01Z</dcterms:created>
  <dcterms:modified xsi:type="dcterms:W3CDTF">2021-07-08T12:59:16Z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d0a94df2-480f-4275-9c6f-af48d182acea</vt:lpwstr>
  </property>
</Properties>
</file>